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27795" windowHeight="10665" tabRatio="907" firstSheet="1" activeTab="6"/>
  </bookViews>
  <sheets>
    <sheet name="MCLR A-D" sheetId="1" r:id="rId1"/>
    <sheet name="MCLR E-I" sheetId="4" r:id="rId2"/>
    <sheet name="MCLR J-N" sheetId="5" r:id="rId3"/>
    <sheet name="Competency Chart A-D" sheetId="2" r:id="rId4"/>
    <sheet name="Competency Chart E-I" sheetId="7" r:id="rId5"/>
    <sheet name="Competency Chart J-N" sheetId="8" r:id="rId6"/>
    <sheet name="Competency Chart O-Z" sheetId="3" r:id="rId7"/>
    <sheet name="Sheet7" sheetId="9" r:id="rId8"/>
  </sheets>
  <calcPr calcId="145621"/>
</workbook>
</file>

<file path=xl/calcChain.xml><?xml version="1.0" encoding="utf-8"?>
<calcChain xmlns="http://schemas.openxmlformats.org/spreadsheetml/2006/main">
  <c r="C205" i="2" l="1"/>
  <c r="A209" i="2" l="1"/>
  <c r="A205" i="2"/>
  <c r="B246" i="1" l="1"/>
  <c r="E30" i="5" l="1"/>
  <c r="E29" i="5"/>
  <c r="E171" i="1" l="1"/>
  <c r="E59" i="1" l="1"/>
  <c r="E57" i="1"/>
  <c r="E56" i="1"/>
  <c r="E54" i="1"/>
  <c r="E53" i="1"/>
  <c r="J52" i="1"/>
  <c r="E52" i="1"/>
  <c r="H51" i="1"/>
  <c r="E51" i="1"/>
  <c r="J50" i="1"/>
  <c r="E50" i="1"/>
  <c r="H48" i="1"/>
  <c r="E48" i="1"/>
  <c r="H216" i="4" l="1"/>
  <c r="E216" i="4"/>
  <c r="E78" i="5"/>
  <c r="E77" i="5"/>
  <c r="E76" i="5"/>
  <c r="K213" i="5" l="1"/>
  <c r="K212" i="5"/>
  <c r="K211" i="5"/>
  <c r="B211" i="5"/>
  <c r="I213" i="5"/>
  <c r="I212" i="5"/>
  <c r="I211" i="5"/>
  <c r="D210" i="5"/>
  <c r="B210" i="5"/>
  <c r="A210" i="5"/>
  <c r="J208" i="5"/>
  <c r="H208" i="5"/>
  <c r="E208" i="5"/>
  <c r="J207" i="5"/>
  <c r="H207" i="5"/>
  <c r="E207" i="5"/>
  <c r="H206" i="5"/>
  <c r="E206" i="5"/>
  <c r="J205" i="5"/>
  <c r="H205" i="5"/>
  <c r="E205" i="5"/>
  <c r="J204" i="5"/>
  <c r="H204" i="5"/>
  <c r="E204" i="5"/>
  <c r="J203" i="5"/>
  <c r="H203" i="5"/>
  <c r="E203" i="5"/>
  <c r="J202" i="5"/>
  <c r="H202" i="5"/>
  <c r="E202" i="5"/>
  <c r="J188" i="5"/>
  <c r="H188" i="5"/>
  <c r="E188" i="5"/>
  <c r="J187" i="5"/>
  <c r="H187" i="5"/>
  <c r="E187" i="5"/>
  <c r="J185" i="5"/>
  <c r="H185" i="5"/>
  <c r="E185" i="5"/>
  <c r="J184" i="5"/>
  <c r="H184" i="5"/>
  <c r="E184" i="5"/>
  <c r="J182" i="5"/>
  <c r="H182" i="5"/>
  <c r="E182" i="5"/>
  <c r="J176" i="5"/>
  <c r="H176" i="5"/>
  <c r="E176" i="5"/>
  <c r="J174" i="5"/>
  <c r="H174" i="5"/>
  <c r="E174" i="5"/>
  <c r="J169" i="5"/>
  <c r="H169" i="5"/>
  <c r="E169" i="5"/>
  <c r="E167" i="5"/>
  <c r="E166" i="5"/>
  <c r="E165" i="5"/>
  <c r="E164" i="5"/>
  <c r="E163" i="5"/>
  <c r="E162" i="5"/>
  <c r="E161" i="5"/>
  <c r="E158" i="5"/>
  <c r="E157" i="5"/>
  <c r="E156" i="5"/>
  <c r="E155" i="5"/>
  <c r="E154" i="5"/>
  <c r="E153" i="5"/>
  <c r="J150" i="5"/>
  <c r="H150" i="5"/>
  <c r="E150" i="5"/>
  <c r="J149" i="5"/>
  <c r="H149" i="5"/>
  <c r="E149" i="5"/>
  <c r="J147" i="5"/>
  <c r="H147" i="5"/>
  <c r="E147" i="5"/>
  <c r="J142" i="5"/>
  <c r="H142" i="5"/>
  <c r="E142" i="5"/>
  <c r="J141" i="5"/>
  <c r="H141" i="5"/>
  <c r="E141" i="5"/>
  <c r="J140" i="5"/>
  <c r="H140" i="5"/>
  <c r="E140" i="5"/>
  <c r="J139" i="5"/>
  <c r="H139" i="5"/>
  <c r="E139" i="5"/>
  <c r="J138" i="5"/>
  <c r="H138" i="5"/>
  <c r="E138" i="5"/>
  <c r="J137" i="5"/>
  <c r="H137" i="5"/>
  <c r="E137" i="5"/>
  <c r="J136" i="5"/>
  <c r="H136" i="5"/>
  <c r="E136" i="5"/>
  <c r="J135" i="5"/>
  <c r="H135" i="5"/>
  <c r="E135" i="5"/>
  <c r="J134" i="5"/>
  <c r="H134" i="5"/>
  <c r="E134" i="5"/>
  <c r="J133" i="5"/>
  <c r="H133" i="5"/>
  <c r="E133" i="5"/>
  <c r="J132" i="5"/>
  <c r="H132" i="5"/>
  <c r="E132" i="5"/>
  <c r="J131" i="5"/>
  <c r="H131" i="5"/>
  <c r="E131" i="5"/>
  <c r="J130" i="5"/>
  <c r="H130" i="5"/>
  <c r="E130" i="5"/>
  <c r="J129" i="5"/>
  <c r="H129" i="5"/>
  <c r="E129" i="5"/>
  <c r="J128" i="5"/>
  <c r="H128" i="5"/>
  <c r="E128" i="5"/>
  <c r="J126" i="5"/>
  <c r="H126" i="5"/>
  <c r="E126" i="5"/>
  <c r="J125" i="5"/>
  <c r="H125" i="5"/>
  <c r="E125" i="5"/>
  <c r="J124" i="5"/>
  <c r="H124" i="5"/>
  <c r="E124" i="5"/>
  <c r="J123" i="5"/>
  <c r="H123" i="5"/>
  <c r="E123" i="5"/>
  <c r="J122" i="5"/>
  <c r="H122" i="5"/>
  <c r="E122" i="5"/>
  <c r="J121" i="5"/>
  <c r="H121" i="5"/>
  <c r="E121" i="5"/>
  <c r="J120" i="5"/>
  <c r="H120" i="5"/>
  <c r="E120" i="5"/>
  <c r="J119" i="5"/>
  <c r="H119" i="5"/>
  <c r="E119" i="5"/>
  <c r="J118" i="5"/>
  <c r="H118" i="5"/>
  <c r="E118" i="5"/>
  <c r="J117" i="5"/>
  <c r="H117" i="5"/>
  <c r="E117" i="5"/>
  <c r="J116" i="5"/>
  <c r="H116" i="5"/>
  <c r="E116" i="5"/>
  <c r="J115" i="5"/>
  <c r="H115" i="5"/>
  <c r="E115" i="5"/>
  <c r="J114" i="5"/>
  <c r="H114" i="5"/>
  <c r="E114" i="5"/>
  <c r="J113" i="5"/>
  <c r="H113" i="5"/>
  <c r="E113" i="5"/>
  <c r="J112" i="5"/>
  <c r="H112" i="5"/>
  <c r="E112" i="5"/>
  <c r="J111" i="5"/>
  <c r="H111" i="5"/>
  <c r="E111" i="5"/>
  <c r="J110" i="5"/>
  <c r="H110" i="5"/>
  <c r="E110" i="5"/>
  <c r="J109" i="5"/>
  <c r="H109" i="5"/>
  <c r="E109" i="5"/>
  <c r="J108" i="5"/>
  <c r="H108" i="5"/>
  <c r="E108" i="5"/>
  <c r="J106" i="5"/>
  <c r="H106" i="5"/>
  <c r="E106" i="5"/>
  <c r="J104" i="5"/>
  <c r="H104" i="5"/>
  <c r="E104" i="5"/>
  <c r="J103" i="5"/>
  <c r="H103" i="5"/>
  <c r="E103" i="5"/>
  <c r="J101" i="5"/>
  <c r="H101" i="5"/>
  <c r="E101" i="5"/>
  <c r="J100" i="5"/>
  <c r="H100" i="5"/>
  <c r="E100" i="5"/>
  <c r="J98" i="5"/>
  <c r="H98" i="5"/>
  <c r="E98" i="5"/>
  <c r="J97" i="5"/>
  <c r="H97" i="5"/>
  <c r="E97" i="5"/>
  <c r="J96" i="5"/>
  <c r="H96" i="5"/>
  <c r="E96" i="5"/>
  <c r="J95" i="5"/>
  <c r="H95" i="5"/>
  <c r="E95" i="5"/>
  <c r="J94" i="5"/>
  <c r="H94" i="5"/>
  <c r="E94" i="5"/>
  <c r="J93" i="5"/>
  <c r="H93" i="5"/>
  <c r="E93" i="5"/>
  <c r="J92" i="5"/>
  <c r="H92" i="5"/>
  <c r="E92" i="5"/>
  <c r="J91" i="5"/>
  <c r="H91" i="5"/>
  <c r="E91" i="5"/>
  <c r="J90" i="5"/>
  <c r="H90" i="5"/>
  <c r="E90" i="5"/>
  <c r="J89" i="5"/>
  <c r="H89" i="5"/>
  <c r="E89" i="5"/>
  <c r="J87" i="5"/>
  <c r="H87" i="5"/>
  <c r="E87" i="5"/>
  <c r="J86" i="5"/>
  <c r="H86" i="5"/>
  <c r="E86" i="5"/>
  <c r="J85" i="5"/>
  <c r="H85" i="5"/>
  <c r="E85" i="5"/>
  <c r="J83" i="5"/>
  <c r="H83" i="5"/>
  <c r="E83" i="5"/>
  <c r="J82" i="5"/>
  <c r="H82" i="5"/>
  <c r="E82" i="5"/>
  <c r="J81" i="5"/>
  <c r="H81" i="5"/>
  <c r="E81" i="5"/>
  <c r="J80" i="5"/>
  <c r="H80" i="5"/>
  <c r="E80" i="5"/>
  <c r="J74" i="5"/>
  <c r="H74" i="5"/>
  <c r="E74" i="5"/>
  <c r="J63" i="5"/>
  <c r="H63" i="5"/>
  <c r="E63" i="5"/>
  <c r="J62" i="5"/>
  <c r="H62" i="5"/>
  <c r="E62" i="5"/>
  <c r="J60" i="5"/>
  <c r="H60" i="5"/>
  <c r="E60" i="5"/>
  <c r="J59" i="5"/>
  <c r="H59" i="5"/>
  <c r="E59" i="5"/>
  <c r="J58" i="5"/>
  <c r="H58" i="5"/>
  <c r="E58" i="5"/>
  <c r="J57" i="5"/>
  <c r="H57" i="5"/>
  <c r="E57" i="5"/>
  <c r="J56" i="5"/>
  <c r="H56" i="5"/>
  <c r="E56" i="5"/>
  <c r="J55" i="5"/>
  <c r="H55" i="5"/>
  <c r="E55" i="5"/>
  <c r="J54" i="5"/>
  <c r="H54" i="5"/>
  <c r="E54" i="5"/>
  <c r="J53" i="5"/>
  <c r="H53" i="5"/>
  <c r="E53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5" i="5"/>
  <c r="H35" i="5"/>
  <c r="E35" i="5"/>
  <c r="J33" i="5"/>
  <c r="H33" i="5"/>
  <c r="E33" i="5"/>
  <c r="J30" i="5"/>
  <c r="H30" i="5"/>
  <c r="J29" i="5"/>
  <c r="H29" i="5"/>
  <c r="J26" i="5"/>
  <c r="H26" i="5"/>
  <c r="E26" i="5"/>
  <c r="J25" i="5"/>
  <c r="H25" i="5"/>
  <c r="E25" i="5"/>
  <c r="J18" i="5"/>
  <c r="H18" i="5"/>
  <c r="E18" i="5"/>
  <c r="J16" i="5"/>
  <c r="H16" i="5"/>
  <c r="E16" i="5"/>
  <c r="J15" i="5"/>
  <c r="H15" i="5"/>
  <c r="E15" i="5"/>
  <c r="J13" i="5"/>
  <c r="H13" i="5"/>
  <c r="E13" i="5"/>
  <c r="J9" i="5"/>
  <c r="H9" i="5"/>
  <c r="E9" i="5"/>
  <c r="J8" i="5"/>
  <c r="H8" i="5"/>
  <c r="E8" i="5"/>
  <c r="J6" i="5"/>
  <c r="H6" i="5"/>
  <c r="E6" i="5"/>
  <c r="J5" i="5"/>
  <c r="H5" i="5"/>
  <c r="E5" i="5"/>
  <c r="C211" i="8"/>
  <c r="B211" i="8"/>
  <c r="A211" i="8"/>
  <c r="G212" i="5" l="1"/>
  <c r="G211" i="5"/>
  <c r="F212" i="5"/>
  <c r="F211" i="5"/>
  <c r="B212" i="5"/>
  <c r="K247" i="4"/>
  <c r="K246" i="4"/>
  <c r="G246" i="4"/>
  <c r="F246" i="4"/>
  <c r="K245" i="4"/>
  <c r="G245" i="4"/>
  <c r="F245" i="4"/>
  <c r="B245" i="4"/>
  <c r="E3" i="1"/>
  <c r="H3" i="1"/>
  <c r="G247" i="1"/>
  <c r="G246" i="1"/>
  <c r="F247" i="1"/>
  <c r="F246" i="1"/>
  <c r="K248" i="1"/>
  <c r="K247" i="1"/>
  <c r="K246" i="1"/>
  <c r="I248" i="1"/>
  <c r="I247" i="1"/>
  <c r="I246" i="1"/>
  <c r="B246" i="4" l="1"/>
  <c r="I146" i="4"/>
  <c r="D244" i="4"/>
  <c r="B244" i="4"/>
  <c r="A244" i="4"/>
  <c r="E231" i="4"/>
  <c r="E228" i="4"/>
  <c r="E227" i="4"/>
  <c r="E226" i="4"/>
  <c r="E225" i="4"/>
  <c r="E224" i="4"/>
  <c r="E223" i="4"/>
  <c r="E222" i="4"/>
  <c r="H221" i="4"/>
  <c r="E221" i="4"/>
  <c r="E220" i="4"/>
  <c r="E219" i="4"/>
  <c r="E218" i="4"/>
  <c r="E217" i="4"/>
  <c r="E215" i="4"/>
  <c r="E214" i="4"/>
  <c r="J210" i="4"/>
  <c r="H210" i="4"/>
  <c r="E210" i="4"/>
  <c r="E202" i="4"/>
  <c r="E200" i="4"/>
  <c r="H198" i="4"/>
  <c r="E198" i="4"/>
  <c r="E197" i="4"/>
  <c r="E193" i="4"/>
  <c r="E192" i="4"/>
  <c r="E191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J169" i="4"/>
  <c r="H169" i="4"/>
  <c r="E169" i="4"/>
  <c r="J168" i="4"/>
  <c r="H168" i="4"/>
  <c r="E168" i="4"/>
  <c r="J167" i="4"/>
  <c r="H167" i="4"/>
  <c r="E167" i="4"/>
  <c r="J166" i="4"/>
  <c r="H166" i="4"/>
  <c r="E166" i="4"/>
  <c r="E164" i="4"/>
  <c r="E163" i="4"/>
  <c r="J161" i="4"/>
  <c r="H161" i="4"/>
  <c r="E161" i="4"/>
  <c r="J160" i="4"/>
  <c r="H160" i="4"/>
  <c r="E160" i="4"/>
  <c r="J159" i="4"/>
  <c r="H159" i="4"/>
  <c r="E159" i="4"/>
  <c r="J158" i="4"/>
  <c r="H158" i="4"/>
  <c r="E158" i="4"/>
  <c r="J157" i="4"/>
  <c r="H157" i="4"/>
  <c r="E157" i="4"/>
  <c r="H156" i="4"/>
  <c r="E156" i="4"/>
  <c r="J154" i="4"/>
  <c r="H154" i="4"/>
  <c r="E154" i="4"/>
  <c r="J153" i="4"/>
  <c r="H153" i="4"/>
  <c r="E153" i="4"/>
  <c r="J152" i="4"/>
  <c r="H152" i="4"/>
  <c r="E152" i="4"/>
  <c r="E151" i="4"/>
  <c r="E148" i="4"/>
  <c r="E146" i="4"/>
  <c r="E144" i="4"/>
  <c r="E141" i="4"/>
  <c r="E140" i="4"/>
  <c r="E137" i="4"/>
  <c r="E135" i="4"/>
  <c r="E134" i="4"/>
  <c r="E133" i="4"/>
  <c r="E132" i="4"/>
  <c r="E130" i="4"/>
  <c r="E129" i="4"/>
  <c r="E126" i="4"/>
  <c r="E125" i="4"/>
  <c r="E124" i="4"/>
  <c r="H123" i="4"/>
  <c r="E123" i="4"/>
  <c r="E121" i="4"/>
  <c r="E120" i="4"/>
  <c r="E119" i="4"/>
  <c r="E118" i="4"/>
  <c r="E108" i="4"/>
  <c r="E107" i="4"/>
  <c r="E105" i="4"/>
  <c r="E90" i="4"/>
  <c r="E88" i="4"/>
  <c r="E87" i="4"/>
  <c r="E86" i="4"/>
  <c r="E84" i="4"/>
  <c r="E83" i="4"/>
  <c r="E82" i="4"/>
  <c r="E81" i="4"/>
  <c r="E80" i="4"/>
  <c r="E79" i="4"/>
  <c r="E78" i="4"/>
  <c r="E77" i="4"/>
  <c r="E75" i="4"/>
  <c r="H67" i="4"/>
  <c r="E67" i="4"/>
  <c r="E66" i="4"/>
  <c r="J65" i="4"/>
  <c r="H65" i="4"/>
  <c r="E65" i="4"/>
  <c r="J63" i="4"/>
  <c r="H63" i="4"/>
  <c r="E63" i="4"/>
  <c r="E59" i="4"/>
  <c r="J58" i="4"/>
  <c r="H58" i="4"/>
  <c r="E58" i="4"/>
  <c r="H52" i="4"/>
  <c r="E52" i="4"/>
  <c r="E51" i="4"/>
  <c r="E49" i="4"/>
  <c r="H48" i="4"/>
  <c r="E48" i="4"/>
  <c r="J45" i="4"/>
  <c r="H45" i="4"/>
  <c r="E45" i="4"/>
  <c r="E44" i="4"/>
  <c r="E43" i="4"/>
  <c r="J42" i="4"/>
  <c r="H42" i="4"/>
  <c r="E42" i="4"/>
  <c r="E38" i="4"/>
  <c r="E37" i="4"/>
  <c r="E35" i="4"/>
  <c r="E34" i="4"/>
  <c r="E27" i="4"/>
  <c r="E18" i="4"/>
  <c r="E17" i="4"/>
  <c r="E16" i="4"/>
  <c r="E11" i="4"/>
  <c r="E9" i="4"/>
  <c r="E8" i="4"/>
  <c r="E7" i="4"/>
  <c r="E4" i="4"/>
  <c r="E3" i="4"/>
  <c r="C222" i="7"/>
  <c r="B222" i="7"/>
  <c r="A222" i="7"/>
  <c r="I246" i="4" l="1"/>
  <c r="I245" i="4"/>
  <c r="I247" i="4"/>
  <c r="C203" i="3"/>
  <c r="B203" i="3"/>
  <c r="A203" i="3"/>
  <c r="E237" i="1" l="1"/>
  <c r="E232" i="1"/>
  <c r="E231" i="1"/>
  <c r="E125" i="1" l="1"/>
  <c r="E124" i="1"/>
  <c r="J25" i="1"/>
  <c r="H25" i="1"/>
  <c r="E25" i="1"/>
  <c r="H20" i="1"/>
  <c r="E20" i="1"/>
  <c r="E19" i="1"/>
  <c r="H9" i="1"/>
  <c r="E9" i="1"/>
  <c r="H8" i="1"/>
  <c r="E8" i="1"/>
  <c r="H7" i="1"/>
  <c r="E7" i="1"/>
  <c r="H5" i="1"/>
  <c r="E5" i="1"/>
  <c r="H4" i="1"/>
  <c r="E4" i="1"/>
  <c r="E44" i="1"/>
  <c r="E150" i="1" l="1"/>
  <c r="E224" i="1"/>
  <c r="E223" i="1"/>
  <c r="E238" i="1"/>
  <c r="E236" i="1"/>
  <c r="E235" i="1"/>
  <c r="E234" i="1"/>
  <c r="E233" i="1"/>
  <c r="E228" i="1"/>
  <c r="E227" i="1"/>
  <c r="E182" i="1"/>
  <c r="E177" i="1"/>
  <c r="E176" i="1"/>
  <c r="E175" i="1"/>
  <c r="E170" i="1"/>
  <c r="E168" i="1"/>
  <c r="E167" i="1"/>
  <c r="E166" i="1"/>
  <c r="E165" i="1"/>
  <c r="E164" i="1"/>
  <c r="E163" i="1"/>
  <c r="E162" i="1"/>
  <c r="E161" i="1"/>
  <c r="E156" i="1"/>
  <c r="E92" i="1"/>
  <c r="E107" i="1"/>
  <c r="E105" i="1"/>
  <c r="E90" i="1"/>
  <c r="E85" i="1"/>
  <c r="E83" i="1"/>
  <c r="E82" i="1"/>
  <c r="E79" i="1"/>
  <c r="E140" i="1"/>
  <c r="E138" i="1"/>
  <c r="E137" i="1"/>
  <c r="E136" i="1"/>
  <c r="E135" i="1"/>
  <c r="E134" i="1"/>
  <c r="E133" i="1"/>
  <c r="E132" i="1"/>
  <c r="E131" i="1"/>
  <c r="E130" i="1"/>
  <c r="E128" i="1"/>
  <c r="E129" i="1"/>
  <c r="E127" i="1"/>
  <c r="E146" i="1"/>
  <c r="E145" i="1"/>
  <c r="E144" i="1"/>
  <c r="E143" i="1"/>
  <c r="E142" i="1"/>
  <c r="E60" i="1" l="1"/>
  <c r="E49" i="1"/>
  <c r="E47" i="1"/>
  <c r="E46" i="1"/>
  <c r="E45" i="1"/>
  <c r="E42" i="1"/>
  <c r="E39" i="1"/>
  <c r="E38" i="1"/>
  <c r="E37" i="1"/>
  <c r="E32" i="1"/>
  <c r="E22" i="1"/>
  <c r="E21" i="1"/>
  <c r="E118" i="1" l="1"/>
  <c r="E31" i="1" l="1"/>
  <c r="E30" i="1" l="1"/>
  <c r="B205" i="2"/>
  <c r="AN191" i="2" s="1"/>
  <c r="AN193" i="2" s="1"/>
  <c r="D245" i="1" l="1"/>
  <c r="B245" i="1"/>
  <c r="B247" i="1" s="1"/>
  <c r="A245" i="1"/>
</calcChain>
</file>

<file path=xl/comments1.xml><?xml version="1.0" encoding="utf-8"?>
<comments xmlns="http://schemas.openxmlformats.org/spreadsheetml/2006/main">
  <authors>
    <author>Brandon Marc Higa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CAP LISTS COMPETENCIES IN DIFFERENT ORDER THAN CATALOG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CLR/CAP not found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CLR/CAP NOT FOUND
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CLR/CAP NOT FOUND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CLR/CAP NOT FOUND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CLR/CAP NOT FOUND</t>
        </r>
      </text>
    </comment>
    <comment ref="B23" authorId="0">
      <text>
        <r>
          <rPr>
            <sz val="9"/>
            <color indexed="81"/>
            <rFont val="Tahoma"/>
            <family val="2"/>
          </rPr>
          <t>NO CAP/CLR AVAILABLE</t>
        </r>
      </text>
    </comment>
    <comment ref="B31" authorId="0">
      <text>
        <r>
          <rPr>
            <sz val="9"/>
            <color indexed="81"/>
            <rFont val="Tahoma"/>
            <family val="2"/>
          </rPr>
          <t xml:space="preserve">DID NOT LIST ALL COMPETENCIES 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DID NOT FOLLOW ORDER OF CATALOG; DID NOT LIST ALL COMPETENCIES IN CAP</t>
        </r>
      </text>
    </comment>
    <comment ref="B41" authorId="0">
      <text>
        <r>
          <rPr>
            <sz val="9"/>
            <color indexed="81"/>
            <rFont val="Tahoma"/>
            <family val="2"/>
          </rPr>
          <t>NOT LISTED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 xml:space="preserve">NOT LISTED
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 xml:space="preserve">catalog and clr differs
</t>
        </r>
      </text>
    </comment>
    <comment ref="B79" authorId="0">
      <text>
        <r>
          <rPr>
            <b/>
            <sz val="9"/>
            <color indexed="81"/>
            <rFont val="Tahoma"/>
            <family val="2"/>
          </rPr>
          <t xml:space="preserve">DIFFERENT COMPETENCIES LISTED ON CATALOG. </t>
        </r>
      </text>
    </comment>
    <comment ref="B105" authorId="0">
      <text>
        <r>
          <rPr>
            <b/>
            <sz val="9"/>
            <color indexed="81"/>
            <rFont val="Tahoma"/>
            <family val="2"/>
          </rPr>
          <t xml:space="preserve">CAP NOT SPECIFIC- YEAR FOR ASSESSMENT TO WIDE. </t>
        </r>
      </text>
    </comment>
    <comment ref="B107" authorId="0">
      <text>
        <r>
          <rPr>
            <b/>
            <sz val="9"/>
            <color indexed="81"/>
            <rFont val="Tahoma"/>
            <family val="2"/>
          </rPr>
          <t xml:space="preserve">CAP NOT SPECIFIC- YEAR FOR ASSESSMENT TO WIDE. </t>
        </r>
      </text>
    </comment>
    <comment ref="B112" authorId="0">
      <text>
        <r>
          <rPr>
            <b/>
            <sz val="9"/>
            <color indexed="81"/>
            <rFont val="Tahoma"/>
            <family val="2"/>
          </rPr>
          <t>CAP NOT SPECIFIC</t>
        </r>
      </text>
    </comment>
    <comment ref="B131" authorId="0">
      <text>
        <r>
          <rPr>
            <b/>
            <sz val="9"/>
            <color indexed="81"/>
            <rFont val="Tahoma"/>
            <family val="2"/>
          </rPr>
          <t>COMPETENCIES LISTED DIFFERENT THAN ON CATALOG</t>
        </r>
      </text>
    </comment>
    <comment ref="B133" authorId="0">
      <text>
        <r>
          <rPr>
            <b/>
            <sz val="9"/>
            <color indexed="81"/>
            <rFont val="Tahoma"/>
            <family val="2"/>
          </rPr>
          <t xml:space="preserve">CAP LISTS COMPETENCY 6 AS INAPPROPRIATE. </t>
        </r>
      </text>
    </comment>
    <comment ref="B138" authorId="0">
      <text>
        <r>
          <rPr>
            <b/>
            <sz val="9"/>
            <color indexed="81"/>
            <rFont val="Tahoma"/>
            <family val="2"/>
          </rPr>
          <t>CAP LISTS EXTRA COMPETENCIES AND COMMENTS ONE COMPETENCY BETTER SUITED FOR LECTURE</t>
        </r>
      </text>
    </comment>
    <comment ref="B139" authorId="0">
      <text>
        <r>
          <rPr>
            <b/>
            <sz val="9"/>
            <color indexed="81"/>
            <rFont val="Tahoma"/>
            <family val="2"/>
          </rPr>
          <t>COMPETENCIES LISTED IN DIFFERENT ORDER THAN CATALOG</t>
        </r>
      </text>
    </comment>
    <comment ref="B145" authorId="0">
      <text>
        <r>
          <rPr>
            <b/>
            <sz val="9"/>
            <color indexed="81"/>
            <rFont val="Tahoma"/>
            <family val="2"/>
          </rPr>
          <t>CLR LISTS COMPETENCIES IN DIFFERENT ORDER THAN CATALOG</t>
        </r>
      </text>
    </comment>
    <comment ref="B146" authorId="0">
      <text>
        <r>
          <rPr>
            <b/>
            <sz val="9"/>
            <color indexed="81"/>
            <rFont val="Tahoma"/>
            <family val="2"/>
          </rPr>
          <t xml:space="preserve">LISTED MORE COMPETENCIES THAN IN CATALOG
</t>
        </r>
      </text>
    </comment>
    <comment ref="B147" authorId="0">
      <text>
        <r>
          <rPr>
            <b/>
            <sz val="9"/>
            <color indexed="81"/>
            <rFont val="Tahoma"/>
            <family val="2"/>
          </rPr>
          <t xml:space="preserve">CAP AND CLR SAY COURSE NOT OFFERED. </t>
        </r>
      </text>
    </comment>
    <comment ref="B148" authorId="0">
      <text>
        <r>
          <rPr>
            <b/>
            <sz val="9"/>
            <color indexed="81"/>
            <rFont val="Tahoma"/>
            <family val="2"/>
          </rPr>
          <t xml:space="preserve">CAP AND CLR SAY CLASS NOT OFFERED. </t>
        </r>
      </text>
    </comment>
    <comment ref="B156" authorId="0">
      <text>
        <r>
          <rPr>
            <b/>
            <sz val="9"/>
            <color indexed="81"/>
            <rFont val="Tahoma"/>
            <family val="2"/>
          </rPr>
          <t>DOES NOT LIST ALL COMPETENCIES</t>
        </r>
      </text>
    </comment>
    <comment ref="B157" authorId="0">
      <text>
        <r>
          <rPr>
            <b/>
            <sz val="9"/>
            <color indexed="81"/>
            <rFont val="Tahoma"/>
            <family val="2"/>
          </rPr>
          <t>NOT LISTED</t>
        </r>
      </text>
    </comment>
    <comment ref="B158" authorId="0">
      <text>
        <r>
          <rPr>
            <b/>
            <sz val="9"/>
            <color indexed="81"/>
            <rFont val="Tahoma"/>
            <family val="2"/>
          </rPr>
          <t>NOT LISTED</t>
        </r>
      </text>
    </comment>
    <comment ref="B159" authorId="0">
      <text>
        <r>
          <rPr>
            <b/>
            <sz val="9"/>
            <color indexed="81"/>
            <rFont val="Tahoma"/>
            <family val="2"/>
          </rPr>
          <t>NOT LISTED</t>
        </r>
      </text>
    </comment>
    <comment ref="B160" authorId="0">
      <text>
        <r>
          <rPr>
            <sz val="9"/>
            <color indexed="81"/>
            <rFont val="Tahoma"/>
            <family val="2"/>
          </rPr>
          <t>NOT LISTED</t>
        </r>
      </text>
    </comment>
    <comment ref="B161" authorId="0">
      <text>
        <r>
          <rPr>
            <b/>
            <sz val="9"/>
            <color indexed="81"/>
            <rFont val="Tahoma"/>
            <family val="2"/>
          </rPr>
          <t>COMPETENCIES DO NOT MATCH CATALOG</t>
        </r>
      </text>
    </comment>
    <comment ref="B162" authorId="0">
      <text>
        <r>
          <rPr>
            <b/>
            <sz val="9"/>
            <color indexed="81"/>
            <rFont val="Tahoma"/>
            <family val="2"/>
          </rPr>
          <t>COMPETENCIES DO NOT MATCH CATALOG</t>
        </r>
      </text>
    </comment>
    <comment ref="B164" authorId="0">
      <text>
        <r>
          <rPr>
            <b/>
            <sz val="9"/>
            <color indexed="81"/>
            <rFont val="Tahoma"/>
            <family val="2"/>
          </rPr>
          <t>COMPETENCIES DO NOT MATCH CATALOG</t>
        </r>
      </text>
    </comment>
    <comment ref="B172" authorId="0">
      <text>
        <r>
          <rPr>
            <b/>
            <sz val="9"/>
            <color indexed="81"/>
            <rFont val="Tahoma"/>
            <family val="2"/>
          </rPr>
          <t>CLR/CAP NOT FOUND</t>
        </r>
      </text>
    </comment>
    <comment ref="B173" authorId="0">
      <text>
        <r>
          <rPr>
            <b/>
            <sz val="9"/>
            <color indexed="81"/>
            <rFont val="Tahoma"/>
            <family val="2"/>
          </rPr>
          <t>CLR/CAP NOT FOUND</t>
        </r>
      </text>
    </comment>
    <comment ref="B174" authorId="0">
      <text>
        <r>
          <rPr>
            <b/>
            <sz val="9"/>
            <color indexed="81"/>
            <rFont val="Tahoma"/>
            <family val="2"/>
          </rPr>
          <t>CLR/CAP NOT FOUND</t>
        </r>
      </text>
    </comment>
    <comment ref="B219" authorId="0">
      <text>
        <r>
          <rPr>
            <b/>
            <sz val="9"/>
            <color indexed="81"/>
            <rFont val="Tahoma"/>
            <family val="2"/>
          </rPr>
          <t>CLR LISTS EXTRA COMPETENCY</t>
        </r>
      </text>
    </comment>
    <comment ref="B221" authorId="0">
      <text>
        <r>
          <rPr>
            <b/>
            <sz val="9"/>
            <color indexed="81"/>
            <rFont val="Tahoma"/>
            <family val="2"/>
          </rPr>
          <t xml:space="preserve">NO CLR/CAP FOUND
</t>
        </r>
      </text>
    </comment>
    <comment ref="B222" authorId="0">
      <text>
        <r>
          <rPr>
            <b/>
            <sz val="9"/>
            <color indexed="81"/>
            <rFont val="Tahoma"/>
            <family val="2"/>
          </rPr>
          <t>CAP/CLR NOT FOUND</t>
        </r>
      </text>
    </comment>
    <comment ref="B226" authorId="0">
      <text>
        <r>
          <rPr>
            <b/>
            <sz val="9"/>
            <color indexed="81"/>
            <rFont val="Tahoma"/>
            <family val="2"/>
          </rPr>
          <t>CLR/CAP NOT FOUND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CAP NOT FOUND, CLR BLANK- DOES NOT MATCH CATALOG</t>
        </r>
      </text>
    </comment>
    <comment ref="B237" authorId="0">
      <text>
        <r>
          <rPr>
            <b/>
            <sz val="9"/>
            <color indexed="81"/>
            <rFont val="Tahoma"/>
            <family val="2"/>
          </rPr>
          <t>COMPETENCIES DO NOT MATCH CATALOG</t>
        </r>
      </text>
    </comment>
  </commentList>
</comments>
</file>

<file path=xl/comments2.xml><?xml version="1.0" encoding="utf-8"?>
<comments xmlns="http://schemas.openxmlformats.org/spreadsheetml/2006/main">
  <authors>
    <author>Brandon Marc Higa</author>
  </authors>
  <commentList>
    <comment ref="B33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competencies not matching with catalog
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Not all was posted
</t>
        </r>
      </text>
    </comment>
    <comment ref="B166" authorId="0">
      <text>
        <r>
          <rPr>
            <b/>
            <sz val="9"/>
            <color indexed="81"/>
            <rFont val="Tahoma"/>
            <family val="2"/>
          </rPr>
          <t>Competencies listed in CAP is different from catalog::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4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CLR, CAP, and catalog has different competencies
</t>
        </r>
      </text>
    </comment>
  </commentList>
</comments>
</file>

<file path=xl/comments3.xml><?xml version="1.0" encoding="utf-8"?>
<comments xmlns="http://schemas.openxmlformats.org/spreadsheetml/2006/main">
  <authors>
    <author>Brnadon Higa</author>
    <author>Brandon Marc Higa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Alexis:
CAP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Alexis:
CAP not available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Alexis:
CAP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Alexis:
CAP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Alexis:
CAP / CLR / Catalog show 14 competencies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Alexis:
CAP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9" authorId="0">
      <text>
        <r>
          <rPr>
            <b/>
            <sz val="9"/>
            <color indexed="81"/>
            <rFont val="Tahoma"/>
            <family val="2"/>
          </rPr>
          <t>Alexis:
Catalog shows 4 Competencies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Alexis:
Catalog shows 4 competencies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Alexis:
CLR corrupt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CLR corrupt</t>
        </r>
      </text>
    </comment>
    <comment ref="B51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3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>
      <text>
        <r>
          <rPr>
            <b/>
            <sz val="9"/>
            <color indexed="81"/>
            <rFont val="Tahoma"/>
            <family val="2"/>
          </rPr>
          <t>Alexis:
CLR corrupt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B66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9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0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1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1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2" authorId="0">
      <text>
        <r>
          <rPr>
            <b/>
            <sz val="9"/>
            <color indexed="81"/>
            <rFont val="Tahoma"/>
            <family val="2"/>
          </rPr>
          <t>Alexis:
Check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>Alexis:
CAP &amp; CLR show 7 competencies. 
Catalog shows 6.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>Alexis:
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4" authorId="0">
      <text>
        <r>
          <rPr>
            <b/>
            <sz val="9"/>
            <color indexed="81"/>
            <rFont val="Tahoma"/>
            <family val="2"/>
          </rPr>
          <t>Alexis:
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9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CAP recorded 15/13, repeated #5, #11</t>
        </r>
      </text>
    </comment>
    <comment ref="E123" authorId="0">
      <text>
        <r>
          <rPr>
            <b/>
            <sz val="9"/>
            <color indexed="81"/>
            <rFont val="Tahoma"/>
            <family val="2"/>
          </rPr>
          <t>Alexis:
Recorded 10/9 for CAP. Repeated #1.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0" authorId="0">
      <text>
        <r>
          <rPr>
            <b/>
            <sz val="9"/>
            <color indexed="81"/>
            <rFont val="Tahoma"/>
            <family val="2"/>
          </rPr>
          <t>Alexis: 
Competency year:
2013-2014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Alexis:
Competency year:
2013-2014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2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Missing #12 on CAP</t>
        </r>
      </text>
    </comment>
    <comment ref="B134" authorId="0">
      <text>
        <r>
          <rPr>
            <b/>
            <sz val="9"/>
            <color indexed="81"/>
            <rFont val="Tahoma"/>
            <family val="2"/>
          </rPr>
          <t>Alexis:
Check. No CLR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5" authorId="0">
      <text>
        <r>
          <rPr>
            <b/>
            <sz val="9"/>
            <color indexed="81"/>
            <rFont val="Tahoma"/>
            <family val="2"/>
          </rPr>
          <t xml:space="preserve">Alexis:
Competencies does not match catalog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8" authorId="0">
      <text>
        <r>
          <rPr>
            <b/>
            <sz val="9"/>
            <color indexed="81"/>
            <rFont val="Tahoma"/>
            <family val="2"/>
          </rPr>
          <t>Alexis:
Course not taught for last 2 years because of the Kokio building renovations.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9" authorId="0">
      <text>
        <r>
          <rPr>
            <b/>
            <sz val="9"/>
            <color indexed="81"/>
            <rFont val="Tahoma"/>
            <family val="2"/>
          </rPr>
          <t>Alexis:
Catalog repeats #4 &amp; #5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0" authorId="0">
      <text>
        <r>
          <rPr>
            <b/>
            <sz val="9"/>
            <color indexed="81"/>
            <rFont val="Tahoma"/>
            <family val="2"/>
          </rPr>
          <t>Alexis:
CLR does NOT match catalog.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1" authorId="0">
      <text>
        <r>
          <rPr>
            <b/>
            <sz val="9"/>
            <color indexed="81"/>
            <rFont val="Tahoma"/>
            <family val="2"/>
          </rPr>
          <t>Alexis:
Course is cross-listed with BIOL 275. Faculty has elected to use the BIOL 275 course competencies to assess this course.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D164" authorId="0">
      <text>
        <r>
          <rPr>
            <b/>
            <sz val="9"/>
            <color indexed="81"/>
            <rFont val="Tahoma"/>
            <family val="2"/>
          </rPr>
          <t>Alexis:
CLR listed 6 - Catalog shows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5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CLR listed 7 - Catalog shows 5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 xml:space="preserve">Alexis:
CLR / Catalog do not match. 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Alexis:
CLR does NOT match catalog.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Alexis:
CLR does NOT match catalog.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3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7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CAP &amp; CLR not available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9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0" authorId="0">
      <text>
        <r>
          <rPr>
            <b/>
            <sz val="9"/>
            <color indexed="81"/>
            <rFont val="Tahoma"/>
            <family val="2"/>
          </rPr>
          <t>Alexis: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CAP &amp; CLR not available</t>
        </r>
      </text>
    </comment>
    <comment ref="D181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3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6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0" authorId="0">
      <text>
        <r>
          <rPr>
            <b/>
            <sz val="9"/>
            <color indexed="81"/>
            <rFont val="Tahoma"/>
            <family val="2"/>
          </rPr>
          <t>Alexis:
CAP &amp; CLR not available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1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</text>
    </comment>
    <comment ref="B192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3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</text>
    </comment>
    <comment ref="B194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6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7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9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0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1" authorId="0">
      <text>
        <r>
          <rPr>
            <b/>
            <sz val="9"/>
            <color indexed="81"/>
            <rFont val="Tahoma"/>
            <family val="2"/>
          </rPr>
          <t>Alexis:
CAP &amp; 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Alexis:
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3" authorId="0">
      <text>
        <r>
          <rPr>
            <b/>
            <sz val="9"/>
            <color indexed="81"/>
            <rFont val="Tahoma"/>
            <family val="2"/>
          </rPr>
          <t>Alexis:
Course not specific with competencies.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4" authorId="0">
      <text>
        <r>
          <rPr>
            <b/>
            <sz val="9"/>
            <color indexed="81"/>
            <rFont val="Tahoma"/>
            <family val="2"/>
          </rPr>
          <t>Alexis:
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5" authorId="0">
      <text>
        <r>
          <rPr>
            <b/>
            <sz val="9"/>
            <color indexed="81"/>
            <rFont val="Tahoma"/>
            <family val="2"/>
          </rPr>
          <t>Alexis:
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6" authorId="0">
      <text>
        <r>
          <rPr>
            <b/>
            <sz val="9"/>
            <color indexed="81"/>
            <rFont val="Tahoma"/>
            <family val="2"/>
          </rPr>
          <t>Alexis:
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7" authorId="0">
      <text>
        <r>
          <rPr>
            <b/>
            <sz val="9"/>
            <color indexed="81"/>
            <rFont val="Tahoma"/>
            <family val="2"/>
          </rPr>
          <t>Alexis:
CLR not available.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8" authorId="0">
      <text>
        <r>
          <rPr>
            <b/>
            <sz val="9"/>
            <color indexed="81"/>
            <rFont val="Tahoma"/>
            <family val="2"/>
          </rPr>
          <t>Alexis:
CLR does not match catalog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Brandon Marc Higa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2014-2015 catalogue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sz val="9"/>
            <color indexed="81"/>
            <rFont val="Tahoma"/>
            <family val="2"/>
          </rPr>
          <t xml:space="preserve">CAP lists competencies different than catalog
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Competencies are different than catalog
</t>
        </r>
      </text>
    </comment>
    <comment ref="B19" authorId="0">
      <text>
        <r>
          <rPr>
            <sz val="9"/>
            <color indexed="81"/>
            <rFont val="Tahoma"/>
            <family val="2"/>
          </rPr>
          <t>NO CAP/CLR AVAILABLE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No CLR for #5 
need updated CAP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5" authorId="0">
      <text>
        <r>
          <rPr>
            <b/>
            <sz val="9"/>
            <color indexed="81"/>
            <rFont val="Tahoma"/>
            <family val="2"/>
          </rPr>
          <t xml:space="preserve">COMPETENCIES LISTED IN DIFFERENT ORDER. </t>
        </r>
      </text>
    </comment>
    <comment ref="B78" authorId="0">
      <text>
        <r>
          <rPr>
            <b/>
            <sz val="9"/>
            <color indexed="81"/>
            <rFont val="Tahoma"/>
            <family val="2"/>
          </rPr>
          <t>NO CLR AND CAP FOUND.</t>
        </r>
      </text>
    </comment>
    <comment ref="B130" authorId="0">
      <text>
        <r>
          <rPr>
            <b/>
            <sz val="9"/>
            <color indexed="81"/>
            <rFont val="Tahoma"/>
            <family val="2"/>
          </rPr>
          <t>Competencies do not catalog</t>
        </r>
      </text>
    </comment>
    <comment ref="B134" authorId="0">
      <text>
        <r>
          <rPr>
            <b/>
            <sz val="9"/>
            <color indexed="81"/>
            <rFont val="Tahoma"/>
            <family val="2"/>
          </rPr>
          <t>CAP NOT FOUND</t>
        </r>
      </text>
    </comment>
    <comment ref="B136" authorId="0">
      <text>
        <r>
          <rPr>
            <b/>
            <sz val="9"/>
            <color indexed="81"/>
            <rFont val="Tahoma"/>
            <family val="2"/>
          </rPr>
          <t>COMPETENCIES DO NOT MATCH CATELOG</t>
        </r>
      </text>
    </comment>
    <comment ref="B180" authorId="0">
      <text>
        <r>
          <rPr>
            <b/>
            <sz val="9"/>
            <color indexed="81"/>
            <rFont val="Tahoma"/>
            <family val="2"/>
          </rPr>
          <t xml:space="preserve">MORE COMPETENCIES THAN LISTED ON CATALOG </t>
        </r>
      </text>
    </comment>
  </commentList>
</comments>
</file>

<file path=xl/comments5.xml><?xml version="1.0" encoding="utf-8"?>
<comments xmlns="http://schemas.openxmlformats.org/spreadsheetml/2006/main">
  <authors>
    <author>Student</author>
    <author>Brandon Marc Higa</author>
  </authors>
  <commentList>
    <comment ref="B125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Most of the CLR does not correlate with what is on the Course catalog</t>
        </r>
      </text>
    </comment>
    <comment ref="B127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CLR/CAP is not available</t>
        </r>
      </text>
    </comment>
    <comment ref="B128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CLR/CAP is not Available</t>
        </r>
      </text>
    </comment>
    <comment ref="B163" authorId="1">
      <text>
        <r>
          <rPr>
            <b/>
            <sz val="9"/>
            <color indexed="81"/>
            <rFont val="Tahoma"/>
            <family val="2"/>
          </rPr>
          <t>Brandon Marc Higa:</t>
        </r>
        <r>
          <rPr>
            <sz val="9"/>
            <color indexed="81"/>
            <rFont val="Tahoma"/>
            <family val="2"/>
          </rPr>
          <t xml:space="preserve">
Competencies  in clr is different from catalog</t>
        </r>
      </text>
    </comment>
  </commentList>
</comments>
</file>

<file path=xl/comments6.xml><?xml version="1.0" encoding="utf-8"?>
<comments xmlns="http://schemas.openxmlformats.org/spreadsheetml/2006/main">
  <authors>
    <author>Brnadon Higa</author>
    <author>Brandon Marc Higa</author>
  </authors>
  <commentList>
    <comment ref="C43" authorId="0">
      <text>
        <r>
          <rPr>
            <b/>
            <sz val="9"/>
            <color indexed="81"/>
            <rFont val="Tahoma"/>
            <family val="2"/>
          </rPr>
          <t>Alexis:
CAP shows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Alexis:
CAP shows 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Alexis:
CAP shows 5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Alexis:
CAP combined 293P and 293S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6" authorId="1">
      <text>
        <r>
          <rPr>
            <b/>
            <sz val="9"/>
            <color indexed="81"/>
            <rFont val="Tahoma"/>
            <family val="2"/>
          </rPr>
          <t>Descrption of competencies not provided in CLR &amp; Course Description does not match file name.</t>
        </r>
      </text>
    </comment>
    <comment ref="B170" authorId="1">
      <text>
        <r>
          <rPr>
            <b/>
            <sz val="9"/>
            <color indexed="81"/>
            <rFont val="Tahoma"/>
            <family val="2"/>
          </rPr>
          <t>Alexis:
CLR does not match catalog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1" authorId="1">
      <text>
        <r>
          <rPr>
            <b/>
            <sz val="9"/>
            <color indexed="81"/>
            <rFont val="Tahoma"/>
            <family val="2"/>
          </rPr>
          <t>Alexis:
Most CLR's do not match catalog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4" authorId="1">
      <text>
        <r>
          <rPr>
            <b/>
            <sz val="9"/>
            <color indexed="81"/>
            <rFont val="Tahoma"/>
            <family val="2"/>
          </rPr>
          <t>Alexis:
CLR does not match catalog</t>
        </r>
      </text>
    </comment>
    <comment ref="B185" authorId="1">
      <text>
        <r>
          <rPr>
            <b/>
            <sz val="9"/>
            <color indexed="81"/>
            <rFont val="Tahoma"/>
            <family val="2"/>
          </rPr>
          <t>Alexis:
CLR does not match catalog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1" authorId="0">
      <text>
        <r>
          <rPr>
            <b/>
            <sz val="9"/>
            <color indexed="81"/>
            <rFont val="Tahoma"/>
            <family val="2"/>
          </rPr>
          <t>Alexis:
courses not on google drive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Student</author>
  </authors>
  <commentList>
    <comment ref="E31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 IS NOT UP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 and CAP is not up yet. Please check back later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 IS NOT UP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compentency result  is all the same 72%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PHYS 122/122L is not up or it is not  available</t>
        </r>
      </text>
    </comment>
    <comment ref="A95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MOST COURCES IN THE SECTION HAD DIFFERENT COMPENTENCIES OR REWORDED</t>
        </r>
      </text>
    </comment>
    <comment ref="A150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 and CAP not currently offered.</t>
        </r>
      </text>
    </comment>
    <comment ref="A152" authorId="0">
      <text>
        <r>
          <rPr>
            <b/>
            <sz val="9"/>
            <color indexed="81"/>
            <rFont val="Tahoma"/>
            <family val="2"/>
          </rPr>
          <t>Student: JORDAN</t>
        </r>
        <r>
          <rPr>
            <sz val="9"/>
            <color indexed="81"/>
            <rFont val="Tahoma"/>
            <family val="2"/>
          </rPr>
          <t xml:space="preserve">
CLR and CAP is not currently available, course not offered</t>
        </r>
      </text>
    </comment>
    <comment ref="A155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Results shown for up to 2013 and 2014 as well. So it should be green and orange. Please Recheck</t>
        </r>
      </text>
    </comment>
    <comment ref="A183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Speech classes that are 200 + are not available or CLR is not up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Student:Jordan</t>
        </r>
        <r>
          <rPr>
            <sz val="9"/>
            <color indexed="81"/>
            <rFont val="Tahoma"/>
            <family val="2"/>
          </rPr>
          <t xml:space="preserve">
clr &amp; CAP SHOWS ONLY 4 / 5
</t>
        </r>
      </text>
    </comment>
  </commentList>
</comments>
</file>

<file path=xl/sharedStrings.xml><?xml version="1.0" encoding="utf-8"?>
<sst xmlns="http://schemas.openxmlformats.org/spreadsheetml/2006/main" count="4643" uniqueCount="968">
  <si>
    <t>Course Name</t>
  </si>
  <si>
    <t>Total Number of Competencies</t>
  </si>
  <si>
    <t>ACC 132</t>
  </si>
  <si>
    <t>ACC 134</t>
  </si>
  <si>
    <t>ACC 137</t>
  </si>
  <si>
    <t>ACC 150</t>
  </si>
  <si>
    <t>ACC 155</t>
  </si>
  <si>
    <t>ACC 201</t>
  </si>
  <si>
    <t>ACC 202</t>
  </si>
  <si>
    <t>ACC 221</t>
  </si>
  <si>
    <t>ACC 231 B</t>
  </si>
  <si>
    <t>ACC 250 (Alpha)</t>
  </si>
  <si>
    <t>ACC 231 (Alpha)</t>
  </si>
  <si>
    <t>ACC 251 (Alpha)</t>
  </si>
  <si>
    <t>Accounting</t>
  </si>
  <si>
    <t>American Sign Language</t>
  </si>
  <si>
    <t>ASL 101</t>
  </si>
  <si>
    <t>ASL 102</t>
  </si>
  <si>
    <t>ASL 201</t>
  </si>
  <si>
    <t>ASL 202</t>
  </si>
  <si>
    <t>ASL 290</t>
  </si>
  <si>
    <t>American Studies</t>
  </si>
  <si>
    <t>AMST 201</t>
  </si>
  <si>
    <t>AMST 202</t>
  </si>
  <si>
    <t xml:space="preserve">AMST 211 </t>
  </si>
  <si>
    <t>Anthropology</t>
  </si>
  <si>
    <t>AMST 212</t>
  </si>
  <si>
    <t>ANTH 151</t>
  </si>
  <si>
    <t>ANTH 152</t>
  </si>
  <si>
    <t>ANTH 200</t>
  </si>
  <si>
    <t>ANTH 210</t>
  </si>
  <si>
    <t>ANTH 215</t>
  </si>
  <si>
    <t>ANTH 235</t>
  </si>
  <si>
    <t>Art</t>
  </si>
  <si>
    <t>ART 101</t>
  </si>
  <si>
    <t>ART 105</t>
  </si>
  <si>
    <t>ART 106J</t>
  </si>
  <si>
    <t>ART 107</t>
  </si>
  <si>
    <t>ART 109</t>
  </si>
  <si>
    <t>ART 111</t>
  </si>
  <si>
    <t>ART 112</t>
  </si>
  <si>
    <t>ART 113</t>
  </si>
  <si>
    <t>ART  114</t>
  </si>
  <si>
    <t>ART  115</t>
  </si>
  <si>
    <t>ART  116</t>
  </si>
  <si>
    <t>ART 120</t>
  </si>
  <si>
    <t>ART 123</t>
  </si>
  <si>
    <t>ART 125</t>
  </si>
  <si>
    <t>ART 126</t>
  </si>
  <si>
    <t>ART 127</t>
  </si>
  <si>
    <t>ART 128</t>
  </si>
  <si>
    <t>ART 129</t>
  </si>
  <si>
    <t>ART 156</t>
  </si>
  <si>
    <t>ART 157</t>
  </si>
  <si>
    <t>ART 158</t>
  </si>
  <si>
    <t>ART 159</t>
  </si>
  <si>
    <t>ART 189</t>
  </si>
  <si>
    <t>ART 190 (Alpha)</t>
  </si>
  <si>
    <t>% of Competencies to be Assessed in 2015</t>
  </si>
  <si>
    <t>Results Posted     (Yes or No)</t>
  </si>
  <si>
    <t>% of Competencies Assessed in 2013</t>
  </si>
  <si>
    <t>NCO</t>
  </si>
  <si>
    <t>ART 191</t>
  </si>
  <si>
    <t>ART 190C</t>
  </si>
  <si>
    <t>ART 190H</t>
  </si>
  <si>
    <t>ART 190M</t>
  </si>
  <si>
    <t>ART 191G</t>
  </si>
  <si>
    <t>ACC 293V</t>
  </si>
  <si>
    <t>ACC 251B</t>
  </si>
  <si>
    <t>ACC 250B</t>
  </si>
  <si>
    <t>ART 191J</t>
  </si>
  <si>
    <t>ART 191R</t>
  </si>
  <si>
    <t>ART 192</t>
  </si>
  <si>
    <t>ART 192D</t>
  </si>
  <si>
    <t>ART 192M</t>
  </si>
  <si>
    <t>ART 192N</t>
  </si>
  <si>
    <t>ART 192P</t>
  </si>
  <si>
    <t>ART 192Q</t>
  </si>
  <si>
    <t>ART 192R</t>
  </si>
  <si>
    <t>ART 195</t>
  </si>
  <si>
    <t>ART 201</t>
  </si>
  <si>
    <t>ART 202</t>
  </si>
  <si>
    <t>ART 207</t>
  </si>
  <si>
    <t>ART 209</t>
  </si>
  <si>
    <t>ART 212</t>
  </si>
  <si>
    <t>ART 213</t>
  </si>
  <si>
    <t>ART 214</t>
  </si>
  <si>
    <t>ART 222</t>
  </si>
  <si>
    <t>ART 223</t>
  </si>
  <si>
    <t>ART 224</t>
  </si>
  <si>
    <t>ART 225</t>
  </si>
  <si>
    <t>ART 226</t>
  </si>
  <si>
    <t>ART 229</t>
  </si>
  <si>
    <t>ART 243</t>
  </si>
  <si>
    <t>ART 244</t>
  </si>
  <si>
    <t>ART 245</t>
  </si>
  <si>
    <t>ART 246</t>
  </si>
  <si>
    <t>ART 247</t>
  </si>
  <si>
    <t>ART 248</t>
  </si>
  <si>
    <t>ART 249</t>
  </si>
  <si>
    <t>ART 253</t>
  </si>
  <si>
    <t>ART 256</t>
  </si>
  <si>
    <t>ART 257</t>
  </si>
  <si>
    <t>ART 258</t>
  </si>
  <si>
    <t>ART 259</t>
  </si>
  <si>
    <t>ART 260</t>
  </si>
  <si>
    <t>ART 266</t>
  </si>
  <si>
    <t>ART 269</t>
  </si>
  <si>
    <t>ART 270</t>
  </si>
  <si>
    <t>ART 273</t>
  </si>
  <si>
    <t>ART 284</t>
  </si>
  <si>
    <t>ART 280</t>
  </si>
  <si>
    <t>ART 285</t>
  </si>
  <si>
    <t>ART 288</t>
  </si>
  <si>
    <t>ART 289</t>
  </si>
  <si>
    <t>ART 290</t>
  </si>
  <si>
    <t>ART 293</t>
  </si>
  <si>
    <t>ART 294</t>
  </si>
  <si>
    <t>ART 295</t>
  </si>
  <si>
    <t>ART 296</t>
  </si>
  <si>
    <t>Asian Studies</t>
  </si>
  <si>
    <t>ASAN 100</t>
  </si>
  <si>
    <t>ASAN 273</t>
  </si>
  <si>
    <t>Astronomy</t>
  </si>
  <si>
    <t>ASTR 110</t>
  </si>
  <si>
    <t>ASTR 280</t>
  </si>
  <si>
    <t>Biochemistry</t>
  </si>
  <si>
    <t>BIOC 241</t>
  </si>
  <si>
    <t>BIOC 244</t>
  </si>
  <si>
    <t>Biology</t>
  </si>
  <si>
    <t>BIOL 101</t>
  </si>
  <si>
    <t>BIOL 101L</t>
  </si>
  <si>
    <t>BIOL 124</t>
  </si>
  <si>
    <t>BIOL 124L</t>
  </si>
  <si>
    <t>BIOL 130</t>
  </si>
  <si>
    <t>BIOL 130L</t>
  </si>
  <si>
    <t>BIOL 171</t>
  </si>
  <si>
    <t>BIOL 171L</t>
  </si>
  <si>
    <t>BIOL 172</t>
  </si>
  <si>
    <t>BIOL 172L</t>
  </si>
  <si>
    <t>BIOL 265</t>
  </si>
  <si>
    <t>BIOL 265L</t>
  </si>
  <si>
    <t>BIOL 275</t>
  </si>
  <si>
    <t>BIOL 275L</t>
  </si>
  <si>
    <t>Botany</t>
  </si>
  <si>
    <t>BOT 101</t>
  </si>
  <si>
    <t>BOT 101L</t>
  </si>
  <si>
    <t>BOT 105</t>
  </si>
  <si>
    <t>BOT 130L</t>
  </si>
  <si>
    <t>BOT 130</t>
  </si>
  <si>
    <t>BOT 201</t>
  </si>
  <si>
    <t>BOT 201L</t>
  </si>
  <si>
    <t>Business</t>
  </si>
  <si>
    <t>BUS 100</t>
  </si>
  <si>
    <t>BUS 120</t>
  </si>
  <si>
    <t>BUS 250</t>
  </si>
  <si>
    <t>Business Law</t>
  </si>
  <si>
    <t>BLAW 200</t>
  </si>
  <si>
    <t>Chemistry</t>
  </si>
  <si>
    <t>CHEM 100</t>
  </si>
  <si>
    <t>CHEM 151</t>
  </si>
  <si>
    <t>CHEM 151L</t>
  </si>
  <si>
    <t>CHEM 152</t>
  </si>
  <si>
    <t>CHEM 152L</t>
  </si>
  <si>
    <t>CHEM 161</t>
  </si>
  <si>
    <t>CHEM 161L</t>
  </si>
  <si>
    <t>CHEM 162</t>
  </si>
  <si>
    <t>CHEM 162L</t>
  </si>
  <si>
    <t>CHEM 272</t>
  </si>
  <si>
    <t>CHEM 272L</t>
  </si>
  <si>
    <t>CHEM 273</t>
  </si>
  <si>
    <t>CHEM 273L</t>
  </si>
  <si>
    <t>Chinese</t>
  </si>
  <si>
    <t>CHNS 101</t>
  </si>
  <si>
    <t>CHNS 102</t>
  </si>
  <si>
    <t>CHNS 111</t>
  </si>
  <si>
    <t>CHNS 112</t>
  </si>
  <si>
    <t>CHNS 131</t>
  </si>
  <si>
    <t>CHNS 201</t>
  </si>
  <si>
    <t>CHNS 202</t>
  </si>
  <si>
    <t>CHNS 290</t>
  </si>
  <si>
    <t>Civil Engineering</t>
  </si>
  <si>
    <t>CE 270</t>
  </si>
  <si>
    <t>CE 271</t>
  </si>
  <si>
    <t>Communication</t>
  </si>
  <si>
    <t>COM 201</t>
  </si>
  <si>
    <t>Community Health Worker</t>
  </si>
  <si>
    <t>CHW 100</t>
  </si>
  <si>
    <t>CHW 130</t>
  </si>
  <si>
    <t>CHW 140</t>
  </si>
  <si>
    <t>CHW 145</t>
  </si>
  <si>
    <t>CHW 200</t>
  </si>
  <si>
    <t>CHW 210</t>
  </si>
  <si>
    <t>CHW 211</t>
  </si>
  <si>
    <t>CHW 220</t>
  </si>
  <si>
    <t>CHW 221</t>
  </si>
  <si>
    <t>Culinary Arts</t>
  </si>
  <si>
    <t>CULN 111</t>
  </si>
  <si>
    <t>CULN 112</t>
  </si>
  <si>
    <t>CULN 115</t>
  </si>
  <si>
    <t>CULN 120</t>
  </si>
  <si>
    <t>CULN 130</t>
  </si>
  <si>
    <t>CULN 150</t>
  </si>
  <si>
    <t>CULN 155</t>
  </si>
  <si>
    <t>CULN 160</t>
  </si>
  <si>
    <t>CULN 205</t>
  </si>
  <si>
    <t>CULN 207</t>
  </si>
  <si>
    <t>CULN 208</t>
  </si>
  <si>
    <t>CULN 221</t>
  </si>
  <si>
    <t>CULN 222</t>
  </si>
  <si>
    <t>CULN 240</t>
  </si>
  <si>
    <t>CULN 252</t>
  </si>
  <si>
    <t>CULN 253</t>
  </si>
  <si>
    <t>CULN 271</t>
  </si>
  <si>
    <t>CULN 310</t>
  </si>
  <si>
    <t>CULN 321</t>
  </si>
  <si>
    <t>CULN 322</t>
  </si>
  <si>
    <t>CULN 330 (Alpha)</t>
  </si>
  <si>
    <t>CULN 360</t>
  </si>
  <si>
    <t>CULN 380</t>
  </si>
  <si>
    <t>Dance</t>
  </si>
  <si>
    <t>DNCE 121</t>
  </si>
  <si>
    <t>DNCE 122</t>
  </si>
  <si>
    <t>DNCE 131</t>
  </si>
  <si>
    <t>DNCE 132</t>
  </si>
  <si>
    <t>DNCE 150</t>
  </si>
  <si>
    <t>DNCE 212</t>
  </si>
  <si>
    <t>DNCE 213</t>
  </si>
  <si>
    <t>Deaf Studies</t>
  </si>
  <si>
    <t>DEAF 101</t>
  </si>
  <si>
    <t>DEAF 201</t>
  </si>
  <si>
    <t>DEAF 202</t>
  </si>
  <si>
    <t>DEAF 294</t>
  </si>
  <si>
    <t xml:space="preserve">Dental Assisting </t>
  </si>
  <si>
    <t>DENT 100</t>
  </si>
  <si>
    <t>DENT 100L</t>
  </si>
  <si>
    <t>DENT 103</t>
  </si>
  <si>
    <t>DENT 103L</t>
  </si>
  <si>
    <t>DENT 105</t>
  </si>
  <si>
    <t>DENT 106</t>
  </si>
  <si>
    <t>DENT 106L</t>
  </si>
  <si>
    <t>DENT 108</t>
  </si>
  <si>
    <t>DENT 200</t>
  </si>
  <si>
    <t>DENT 205</t>
  </si>
  <si>
    <t>DENT 206L</t>
  </si>
  <si>
    <t>DENT 208</t>
  </si>
  <si>
    <t>DENT 210</t>
  </si>
  <si>
    <t>% of Competencies to be Assessed in 2014</t>
  </si>
  <si>
    <r>
      <t xml:space="preserve">% of Competencies to be Assessed </t>
    </r>
    <r>
      <rPr>
        <b/>
        <sz val="12"/>
        <color rgb="FFFF0000"/>
        <rFont val="Calibri"/>
        <family val="2"/>
        <scheme val="minor"/>
      </rPr>
      <t>BY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2016</t>
    </r>
  </si>
  <si>
    <t>Improvements Implemented in 2013 (Yes or No)</t>
  </si>
  <si>
    <t>Improvements  Implemented in 2014 (Yes or No)</t>
  </si>
  <si>
    <t>Improvements  Implemented in 2015 (Yes or No)</t>
  </si>
  <si>
    <t>Discipline</t>
  </si>
  <si>
    <t>Yes</t>
  </si>
  <si>
    <t>No (Completed)</t>
  </si>
  <si>
    <t>Department</t>
  </si>
  <si>
    <t>LLL</t>
  </si>
  <si>
    <t>Humanities</t>
  </si>
  <si>
    <t>Social Science</t>
  </si>
  <si>
    <t>Math &amp; Science</t>
  </si>
  <si>
    <t>Health Science</t>
  </si>
  <si>
    <t>% of Competencies To Be Assessed in 2014</t>
  </si>
  <si>
    <t>Improvements To Be Implemented in 2014      (Yes or No)</t>
  </si>
  <si>
    <t>% of Competencies To Be Assessed in 2015</t>
  </si>
  <si>
    <t>Improvements To Be Implemented in 2015       (Yes or No)</t>
  </si>
  <si>
    <t>Japanese</t>
  </si>
  <si>
    <t>JPNS 50</t>
  </si>
  <si>
    <t>JPNS 100</t>
  </si>
  <si>
    <t>JPNS 101</t>
  </si>
  <si>
    <t>JPNS 131</t>
  </si>
  <si>
    <t>No (CAPs not available)</t>
  </si>
  <si>
    <t>JPNS 132</t>
  </si>
  <si>
    <t>JPNS 201</t>
  </si>
  <si>
    <t>JPNS 202</t>
  </si>
  <si>
    <t>JPNS 257 (Alpha)</t>
  </si>
  <si>
    <t>JPNS 257B</t>
  </si>
  <si>
    <t>JPNS 257C</t>
  </si>
  <si>
    <t>JPNS 290</t>
  </si>
  <si>
    <t>Journalism</t>
  </si>
  <si>
    <t>JOUR 150</t>
  </si>
  <si>
    <t>JOUR 205</t>
  </si>
  <si>
    <t>JOUR 205L</t>
  </si>
  <si>
    <t>JOUR 227</t>
  </si>
  <si>
    <t>JOUR 276</t>
  </si>
  <si>
    <t>JOUR 285 (Alpha)</t>
  </si>
  <si>
    <t>JOUR 285B</t>
  </si>
  <si>
    <t>JOUR 285C</t>
  </si>
  <si>
    <t>JOUR 285D</t>
  </si>
  <si>
    <t>Korean</t>
  </si>
  <si>
    <t>KOR 101</t>
  </si>
  <si>
    <t>KOR 102</t>
  </si>
  <si>
    <t>KOR 111</t>
  </si>
  <si>
    <t>KOR 112</t>
  </si>
  <si>
    <t>KOR 201</t>
  </si>
  <si>
    <t>KOR 202</t>
  </si>
  <si>
    <t>KOR 257 (Alpha)</t>
  </si>
  <si>
    <t>KOR 257B</t>
  </si>
  <si>
    <t>KOR 290</t>
  </si>
  <si>
    <t>Languages and Literatures of Europe and The Americas</t>
  </si>
  <si>
    <t>LLEA 239</t>
  </si>
  <si>
    <t>LLEA 260</t>
  </si>
  <si>
    <t>Law</t>
  </si>
  <si>
    <t>LAW 101</t>
  </si>
  <si>
    <t>LAW 102</t>
  </si>
  <si>
    <t>LAW 104</t>
  </si>
  <si>
    <t>LAW 105</t>
  </si>
  <si>
    <t>LAW 111</t>
  </si>
  <si>
    <t>LAW 121</t>
  </si>
  <si>
    <t>LAW 131</t>
  </si>
  <si>
    <t>LAW 136</t>
  </si>
  <si>
    <t>LAW 140</t>
  </si>
  <si>
    <t>LAW 141</t>
  </si>
  <si>
    <t>LAW 145</t>
  </si>
  <si>
    <t>LAW 148</t>
  </si>
  <si>
    <t>LAW 151</t>
  </si>
  <si>
    <t>LAW 166</t>
  </si>
  <si>
    <t>LAW 171</t>
  </si>
  <si>
    <t>LAW 176</t>
  </si>
  <si>
    <t>LAW 181</t>
  </si>
  <si>
    <t>LAW 202</t>
  </si>
  <si>
    <t>LAW 203</t>
  </si>
  <si>
    <t>LAW 212</t>
  </si>
  <si>
    <t>LAW 236</t>
  </si>
  <si>
    <t>LAW 240</t>
  </si>
  <si>
    <t>LAW 282</t>
  </si>
  <si>
    <t>LAW 283</t>
  </si>
  <si>
    <t>LAW 293P</t>
  </si>
  <si>
    <t>LAW 293S</t>
  </si>
  <si>
    <t>Learning Skills</t>
  </si>
  <si>
    <t>LSK 30C</t>
  </si>
  <si>
    <t>LSK 30E</t>
  </si>
  <si>
    <t>LSK 30F</t>
  </si>
  <si>
    <t>LSK 30G</t>
  </si>
  <si>
    <t>LSK 90</t>
  </si>
  <si>
    <t>LSK 91</t>
  </si>
  <si>
    <t>LSK 92</t>
  </si>
  <si>
    <t>LSK 94</t>
  </si>
  <si>
    <t>Linguistics</t>
  </si>
  <si>
    <t>LING 102</t>
  </si>
  <si>
    <t>Management</t>
  </si>
  <si>
    <t>MGT 118</t>
  </si>
  <si>
    <t>MGT 122</t>
  </si>
  <si>
    <t>MGT 124</t>
  </si>
  <si>
    <t xml:space="preserve">Marketing </t>
  </si>
  <si>
    <t>MKT 120</t>
  </si>
  <si>
    <t>MKT 130</t>
  </si>
  <si>
    <t>MKT 150</t>
  </si>
  <si>
    <t>MKT 180</t>
  </si>
  <si>
    <t>MKT 185</t>
  </si>
  <si>
    <t>MKT 235</t>
  </si>
  <si>
    <t>MKT 260</t>
  </si>
  <si>
    <t>MKT 293</t>
  </si>
  <si>
    <t>Mathematics</t>
  </si>
  <si>
    <t>MATH 24</t>
  </si>
  <si>
    <t>MATH 25</t>
  </si>
  <si>
    <t>MATH 81</t>
  </si>
  <si>
    <t>MATH 100</t>
  </si>
  <si>
    <t>No</t>
  </si>
  <si>
    <t>MATH 103</t>
  </si>
  <si>
    <t xml:space="preserve">No </t>
  </si>
  <si>
    <t>MATH 111</t>
  </si>
  <si>
    <t>MATH 112</t>
  </si>
  <si>
    <t>MATH 115</t>
  </si>
  <si>
    <t>MATH 135</t>
  </si>
  <si>
    <t>MATH 140</t>
  </si>
  <si>
    <t>MATH 203</t>
  </si>
  <si>
    <t>MATH 205</t>
  </si>
  <si>
    <t>MATH 206</t>
  </si>
  <si>
    <t>MATH 206L</t>
  </si>
  <si>
    <t>MATH 231</t>
  </si>
  <si>
    <t>MATH 232</t>
  </si>
  <si>
    <t>Mechanical Engineering</t>
  </si>
  <si>
    <t>ME 213</t>
  </si>
  <si>
    <t>Medical Assisting</t>
  </si>
  <si>
    <t>MEDA 101</t>
  </si>
  <si>
    <t>MEDA 102</t>
  </si>
  <si>
    <t>MEDA 103</t>
  </si>
  <si>
    <t>MEDA 104</t>
  </si>
  <si>
    <t>MEDA 111</t>
  </si>
  <si>
    <t>yes</t>
  </si>
  <si>
    <t>MEDA 121</t>
  </si>
  <si>
    <t>MEDA 121L</t>
  </si>
  <si>
    <t>MEDA 122</t>
  </si>
  <si>
    <t>MEDA 122L</t>
  </si>
  <si>
    <t>MEDA 143</t>
  </si>
  <si>
    <t>MEDA 152</t>
  </si>
  <si>
    <t>MEDA 163</t>
  </si>
  <si>
    <t>MEDA 175</t>
  </si>
  <si>
    <t>MEDA 201</t>
  </si>
  <si>
    <t>MEDA 210</t>
  </si>
  <si>
    <t>MEDA 215</t>
  </si>
  <si>
    <t>MEDA 222</t>
  </si>
  <si>
    <t>MEDA 271</t>
  </si>
  <si>
    <t>MEDA 280</t>
  </si>
  <si>
    <t>Medical Laboratory Technician</t>
  </si>
  <si>
    <t>MLT 100</t>
  </si>
  <si>
    <t>MLT 100B</t>
  </si>
  <si>
    <t>MLT 107</t>
  </si>
  <si>
    <t>MLT 108</t>
  </si>
  <si>
    <t>MLT 112</t>
  </si>
  <si>
    <t>MLT 118</t>
  </si>
  <si>
    <t>MLT 204</t>
  </si>
  <si>
    <t>MLT 207</t>
  </si>
  <si>
    <t>MLT 211</t>
  </si>
  <si>
    <t>MLT 212</t>
  </si>
  <si>
    <t>MLT 240</t>
  </si>
  <si>
    <t>MLT 242B</t>
  </si>
  <si>
    <t>MLT 242C</t>
  </si>
  <si>
    <t>MLT 242D</t>
  </si>
  <si>
    <t>MLT 242E</t>
  </si>
  <si>
    <t xml:space="preserve">Yes </t>
  </si>
  <si>
    <t>Meteorology</t>
  </si>
  <si>
    <t>MET 101</t>
  </si>
  <si>
    <t>MET 101L</t>
  </si>
  <si>
    <t>Microbiology</t>
  </si>
  <si>
    <t>MICR 130</t>
  </si>
  <si>
    <t>MICR 140</t>
  </si>
  <si>
    <t>MICR 161</t>
  </si>
  <si>
    <t>MICR 230</t>
  </si>
  <si>
    <t>MICR 240</t>
  </si>
  <si>
    <t>Mobile Intensive Care Technician</t>
  </si>
  <si>
    <t>MICT 150</t>
  </si>
  <si>
    <t>MICT 160</t>
  </si>
  <si>
    <t>MICT 200</t>
  </si>
  <si>
    <t>MICT 301</t>
  </si>
  <si>
    <t>No (Competency Met)</t>
  </si>
  <si>
    <t>MICT 302</t>
  </si>
  <si>
    <t>MICT 350</t>
  </si>
  <si>
    <t>Music</t>
  </si>
  <si>
    <t>MUS 104</t>
  </si>
  <si>
    <t>MUS 106</t>
  </si>
  <si>
    <t>MUS 107</t>
  </si>
  <si>
    <t>MUS 108</t>
  </si>
  <si>
    <t>MUS 114</t>
  </si>
  <si>
    <t>MUS 121B</t>
  </si>
  <si>
    <t>MUS 121C</t>
  </si>
  <si>
    <t>MUS 121D</t>
  </si>
  <si>
    <t>MUS 121Z</t>
  </si>
  <si>
    <t>MUS 122B</t>
  </si>
  <si>
    <t>MUS 122C</t>
  </si>
  <si>
    <t>MUS 122D</t>
  </si>
  <si>
    <t>MUS 170</t>
  </si>
  <si>
    <t>MUS 180</t>
  </si>
  <si>
    <t>MUS 183</t>
  </si>
  <si>
    <t>MUS 201</t>
  </si>
  <si>
    <t>MUS 206</t>
  </si>
  <si>
    <t>MUS 207</t>
  </si>
  <si>
    <t>MUS 221B</t>
  </si>
  <si>
    <t>MUS 221C</t>
  </si>
  <si>
    <t>MUS 221D</t>
  </si>
  <si>
    <t>MUS 222C</t>
  </si>
  <si>
    <t>MUS 229</t>
  </si>
  <si>
    <t>MUS 230</t>
  </si>
  <si>
    <t>MUS 231B</t>
  </si>
  <si>
    <t>MUS 231C</t>
  </si>
  <si>
    <t>MUS 231G</t>
  </si>
  <si>
    <t>MUS 231M</t>
  </si>
  <si>
    <t>MUS 253</t>
  </si>
  <si>
    <t>Nursing</t>
  </si>
  <si>
    <t>NURS 9</t>
  </si>
  <si>
    <t>NURS 12</t>
  </si>
  <si>
    <t>NURS 13</t>
  </si>
  <si>
    <t>NURS 14</t>
  </si>
  <si>
    <t>NURS 16</t>
  </si>
  <si>
    <t>NURS 101</t>
  </si>
  <si>
    <t>NURS 110</t>
  </si>
  <si>
    <t>NURS 120</t>
  </si>
  <si>
    <t>NURS 122</t>
  </si>
  <si>
    <t>NURS 126</t>
  </si>
  <si>
    <t>NURS 128</t>
  </si>
  <si>
    <t>NURS 130</t>
  </si>
  <si>
    <t>NURS 210</t>
  </si>
  <si>
    <t>NURS 211</t>
  </si>
  <si>
    <t>NURS 212</t>
  </si>
  <si>
    <t>NURS 220</t>
  </si>
  <si>
    <t>NURS 320</t>
  </si>
  <si>
    <t>NURS 360</t>
  </si>
  <si>
    <t>NURS 362</t>
  </si>
  <si>
    <t>Legal Ed</t>
  </si>
  <si>
    <t>EMS</t>
  </si>
  <si>
    <t>Occupational Therapy Assistant</t>
  </si>
  <si>
    <t>OTA 110</t>
  </si>
  <si>
    <t>OTA 111</t>
  </si>
  <si>
    <t>OTA 112 OT</t>
  </si>
  <si>
    <t>OTA 112L</t>
  </si>
  <si>
    <t>OTA 119</t>
  </si>
  <si>
    <t>OTA 125</t>
  </si>
  <si>
    <t>OTA 126</t>
  </si>
  <si>
    <t>OTA 161</t>
  </si>
  <si>
    <t>OTA 161L</t>
  </si>
  <si>
    <t>OTA 172</t>
  </si>
  <si>
    <t>OTA 224</t>
  </si>
  <si>
    <t>OTA 224L</t>
  </si>
  <si>
    <t>OTA 232</t>
  </si>
  <si>
    <t>OTA 233</t>
  </si>
  <si>
    <t>OTA 236</t>
  </si>
  <si>
    <t>OTA 236L</t>
  </si>
  <si>
    <t>OTA 237</t>
  </si>
  <si>
    <t>OTA 237L</t>
  </si>
  <si>
    <t>OTA 249</t>
  </si>
  <si>
    <t>OTA 249L</t>
  </si>
  <si>
    <t>OTA 270</t>
  </si>
  <si>
    <t>OTA 271</t>
  </si>
  <si>
    <t>Oceanography</t>
  </si>
  <si>
    <t>OCN 201</t>
  </si>
  <si>
    <t>Pacific Island Studies</t>
  </si>
  <si>
    <t>PACS 108</t>
  </si>
  <si>
    <t>PACS 257</t>
  </si>
  <si>
    <t>PACS 273</t>
  </si>
  <si>
    <t>Pharmacology</t>
  </si>
  <si>
    <t>PHRM 110</t>
  </si>
  <si>
    <t>PHRM 115</t>
  </si>
  <si>
    <t>PHRM 203</t>
  </si>
  <si>
    <t>Philosophy</t>
  </si>
  <si>
    <t>PHIL 100</t>
  </si>
  <si>
    <t>PHIL 101</t>
  </si>
  <si>
    <t>PHIL 102</t>
  </si>
  <si>
    <t>PHIL 103</t>
  </si>
  <si>
    <t>PHIL 110</t>
  </si>
  <si>
    <t>PHIL 211</t>
  </si>
  <si>
    <t>PHIL 213</t>
  </si>
  <si>
    <t>PHIL 250</t>
  </si>
  <si>
    <t>Physical Therapist Assistant</t>
  </si>
  <si>
    <t>PTA 101</t>
  </si>
  <si>
    <t>PTA 202</t>
  </si>
  <si>
    <t>PTA 204</t>
  </si>
  <si>
    <t>PTA 205</t>
  </si>
  <si>
    <t>PTA 212</t>
  </si>
  <si>
    <t>PTA 231</t>
  </si>
  <si>
    <t>PTA 232</t>
  </si>
  <si>
    <t>PTA 242</t>
  </si>
  <si>
    <t>PTA 243</t>
  </si>
  <si>
    <t>PTA 251</t>
  </si>
  <si>
    <t>PTA 252</t>
  </si>
  <si>
    <t>PTA 262</t>
  </si>
  <si>
    <t>PTA 263</t>
  </si>
  <si>
    <t>PTA 265</t>
  </si>
  <si>
    <t>PTA 265L</t>
  </si>
  <si>
    <t>PTA 275</t>
  </si>
  <si>
    <t>Physics</t>
  </si>
  <si>
    <t>PHYS 100</t>
  </si>
  <si>
    <t>PHYS 100L</t>
  </si>
  <si>
    <t>PHYS 122</t>
  </si>
  <si>
    <t>PHYS 122L</t>
  </si>
  <si>
    <t>PHYS 151</t>
  </si>
  <si>
    <t>PHYS 151L</t>
  </si>
  <si>
    <t>PHYS 152</t>
  </si>
  <si>
    <t>PHYS 152L</t>
  </si>
  <si>
    <t>PHYS 170</t>
  </si>
  <si>
    <t>PHYS 170L</t>
  </si>
  <si>
    <t>PHYS 272</t>
  </si>
  <si>
    <t>PHYS 272L</t>
  </si>
  <si>
    <t>PHYS 274</t>
  </si>
  <si>
    <t>Physiology</t>
  </si>
  <si>
    <t>PHYL 160</t>
  </si>
  <si>
    <t>Political Science</t>
  </si>
  <si>
    <t>POLS 110</t>
  </si>
  <si>
    <t>POLS 120</t>
  </si>
  <si>
    <t>POLS 130</t>
  </si>
  <si>
    <t>POLS 171</t>
  </si>
  <si>
    <t>POLS 207</t>
  </si>
  <si>
    <t>POLS 270</t>
  </si>
  <si>
    <t>Psychology</t>
  </si>
  <si>
    <t>PSY 100</t>
  </si>
  <si>
    <t>PSY 170</t>
  </si>
  <si>
    <t>PSY 202</t>
  </si>
  <si>
    <t>PSY 212</t>
  </si>
  <si>
    <t>PSY 230</t>
  </si>
  <si>
    <t>PSY 240</t>
  </si>
  <si>
    <t>PSY 260</t>
  </si>
  <si>
    <t>PSY 270</t>
  </si>
  <si>
    <t xml:space="preserve">Radiologic Technology </t>
  </si>
  <si>
    <t>RAD 100</t>
  </si>
  <si>
    <t>RAD 100L</t>
  </si>
  <si>
    <t>RAD 105</t>
  </si>
  <si>
    <t>RAD 110</t>
  </si>
  <si>
    <t>RAD 110L</t>
  </si>
  <si>
    <t>RAD 120</t>
  </si>
  <si>
    <t>RAD 140</t>
  </si>
  <si>
    <t>RAD 141</t>
  </si>
  <si>
    <t>RAD 142</t>
  </si>
  <si>
    <t>RAD 149</t>
  </si>
  <si>
    <t>RAD 150</t>
  </si>
  <si>
    <t>RAD 200</t>
  </si>
  <si>
    <t>RAD 200L</t>
  </si>
  <si>
    <t>RAD 230</t>
  </si>
  <si>
    <t>RAD 230L</t>
  </si>
  <si>
    <t>RAD 240</t>
  </si>
  <si>
    <t>RAD 241</t>
  </si>
  <si>
    <t>RAD 242</t>
  </si>
  <si>
    <t>RAD 248</t>
  </si>
  <si>
    <t>RAD 249</t>
  </si>
  <si>
    <t>RAD 255</t>
  </si>
  <si>
    <t>RAD 260</t>
  </si>
  <si>
    <t>Religion</t>
  </si>
  <si>
    <t>REL 150</t>
  </si>
  <si>
    <t>REL 151</t>
  </si>
  <si>
    <t>REL 200</t>
  </si>
  <si>
    <t>REL 201</t>
  </si>
  <si>
    <t>REL 202</t>
  </si>
  <si>
    <t>REL 209</t>
  </si>
  <si>
    <t>REL 210</t>
  </si>
  <si>
    <t>REL 215</t>
  </si>
  <si>
    <t>REL 222</t>
  </si>
  <si>
    <t>Respiratory Care</t>
  </si>
  <si>
    <t>RESP 100</t>
  </si>
  <si>
    <t>RESP 101</t>
  </si>
  <si>
    <t>RESP 200</t>
  </si>
  <si>
    <t>RESP 201</t>
  </si>
  <si>
    <t>RESP 202</t>
  </si>
  <si>
    <t>RESP 203</t>
  </si>
  <si>
    <t>RESP 211</t>
  </si>
  <si>
    <t>RESP 212</t>
  </si>
  <si>
    <t>RESP 213</t>
  </si>
  <si>
    <t>RESP 218</t>
  </si>
  <si>
    <t>RESP 222</t>
  </si>
  <si>
    <t>RESP 229</t>
  </si>
  <si>
    <t>RESP 301</t>
  </si>
  <si>
    <t>RESP 302</t>
  </si>
  <si>
    <t>RESP 312</t>
  </si>
  <si>
    <t>RESP 316</t>
  </si>
  <si>
    <t>RESP 320</t>
  </si>
  <si>
    <t>RESP 322</t>
  </si>
  <si>
    <t>Samoan</t>
  </si>
  <si>
    <t>SAM 50</t>
  </si>
  <si>
    <t>Science</t>
  </si>
  <si>
    <t>SCI 295 (Alpha)</t>
  </si>
  <si>
    <t>SCI 295MI</t>
  </si>
  <si>
    <t xml:space="preserve">Second Language Teaching </t>
  </si>
  <si>
    <t>SLT 102</t>
  </si>
  <si>
    <t>SLT 103</t>
  </si>
  <si>
    <t>SLT 202 (Alpha)</t>
  </si>
  <si>
    <t>SLT 202B</t>
  </si>
  <si>
    <t>SLT 203 (Alpha)</t>
  </si>
  <si>
    <t>SLT 203B</t>
  </si>
  <si>
    <t>SLT 290</t>
  </si>
  <si>
    <t>SSCI 21</t>
  </si>
  <si>
    <t>SSCI 200</t>
  </si>
  <si>
    <t>SSCI 260</t>
  </si>
  <si>
    <t>Social Sciences</t>
  </si>
  <si>
    <t>SOCS 225</t>
  </si>
  <si>
    <t>Sociology</t>
  </si>
  <si>
    <t>SOC 100</t>
  </si>
  <si>
    <t>SOC 214</t>
  </si>
  <si>
    <t>SOC 218</t>
  </si>
  <si>
    <t>SOC 231</t>
  </si>
  <si>
    <t>SOC 251</t>
  </si>
  <si>
    <t>SOC 257</t>
  </si>
  <si>
    <t xml:space="preserve">Spanish </t>
  </si>
  <si>
    <t>SPAN 101</t>
  </si>
  <si>
    <t>SPAN 102</t>
  </si>
  <si>
    <t>SPAN 201</t>
  </si>
  <si>
    <t>SPAN 202</t>
  </si>
  <si>
    <t>SPAN 210</t>
  </si>
  <si>
    <t>SPAN 250</t>
  </si>
  <si>
    <t xml:space="preserve">Speech </t>
  </si>
  <si>
    <t>SP 151</t>
  </si>
  <si>
    <t>SP 181</t>
  </si>
  <si>
    <t>SP 231</t>
  </si>
  <si>
    <t>SP 233</t>
  </si>
  <si>
    <t>SP 251</t>
  </si>
  <si>
    <t>Theater</t>
  </si>
  <si>
    <t>THEA 101</t>
  </si>
  <si>
    <t>THEA 221</t>
  </si>
  <si>
    <t>THEA 222</t>
  </si>
  <si>
    <t>THEA 240</t>
  </si>
  <si>
    <t>Women's Studies</t>
  </si>
  <si>
    <t>WS 202</t>
  </si>
  <si>
    <t>Zoology</t>
  </si>
  <si>
    <t>ZOOL 141</t>
  </si>
  <si>
    <t>ZOOL 141L</t>
  </si>
  <si>
    <t>ZOOL 142</t>
  </si>
  <si>
    <t>ZOOL 142L</t>
  </si>
  <si>
    <t>ZOOL 200</t>
  </si>
  <si>
    <t>ZOOL 200L</t>
  </si>
  <si>
    <t>East Asian Lit and Language</t>
  </si>
  <si>
    <t>EALL 261</t>
  </si>
  <si>
    <t>EALL 262</t>
  </si>
  <si>
    <t>EALL 269</t>
  </si>
  <si>
    <t>EALL 292J</t>
  </si>
  <si>
    <t>EALL 269J</t>
  </si>
  <si>
    <t>EALL 271</t>
  </si>
  <si>
    <t>EALL 272</t>
  </si>
  <si>
    <t>e-Business</t>
  </si>
  <si>
    <t>EBUS 101</t>
  </si>
  <si>
    <t>EBUS 120</t>
  </si>
  <si>
    <t>EBUS 130</t>
  </si>
  <si>
    <t>EBUS 131</t>
  </si>
  <si>
    <t>Economics</t>
  </si>
  <si>
    <t>ECON 120</t>
  </si>
  <si>
    <t>ECON 130</t>
  </si>
  <si>
    <t>ECON 131</t>
  </si>
  <si>
    <t>Education</t>
  </si>
  <si>
    <t>ED 100</t>
  </si>
  <si>
    <t>ED 260</t>
  </si>
  <si>
    <t>ED 276</t>
  </si>
  <si>
    <t>ED 277</t>
  </si>
  <si>
    <t>ED 278</t>
  </si>
  <si>
    <t xml:space="preserve">ED 283 </t>
  </si>
  <si>
    <t>ED 284</t>
  </si>
  <si>
    <t>ED 285</t>
  </si>
  <si>
    <t>ED 289</t>
  </si>
  <si>
    <t xml:space="preserve">ED 290 </t>
  </si>
  <si>
    <t>ED 294</t>
  </si>
  <si>
    <t>Electrical Engineering</t>
  </si>
  <si>
    <t xml:space="preserve">EE 160 </t>
  </si>
  <si>
    <t>EE 211</t>
  </si>
  <si>
    <t>EE 260</t>
  </si>
  <si>
    <t>EE 296</t>
  </si>
  <si>
    <t>Emergency Medical Technician</t>
  </si>
  <si>
    <t>EMT 100</t>
  </si>
  <si>
    <t>EMT 101</t>
  </si>
  <si>
    <t xml:space="preserve">EMT 110V </t>
  </si>
  <si>
    <t>nco</t>
  </si>
  <si>
    <t>EMT 193V</t>
  </si>
  <si>
    <t>ENGLISH</t>
  </si>
  <si>
    <t>ENG 21</t>
  </si>
  <si>
    <t>ENG 22</t>
  </si>
  <si>
    <t>ENG 100</t>
  </si>
  <si>
    <t>ENG 102</t>
  </si>
  <si>
    <t>ENG 108G</t>
  </si>
  <si>
    <t>ENG 160</t>
  </si>
  <si>
    <t>ENG 200</t>
  </si>
  <si>
    <t>ENG 209</t>
  </si>
  <si>
    <t>ENG 214</t>
  </si>
  <si>
    <t>ENG 215</t>
  </si>
  <si>
    <t>ENG 225</t>
  </si>
  <si>
    <t>ENG 227</t>
  </si>
  <si>
    <t>ENG 256</t>
  </si>
  <si>
    <t>ENG 257C</t>
  </si>
  <si>
    <t>ENG 257P</t>
  </si>
  <si>
    <t>ENG 270 (Alpha)</t>
  </si>
  <si>
    <t>ENG 270B</t>
  </si>
  <si>
    <t>ENG 270E</t>
  </si>
  <si>
    <t>ENG 270F</t>
  </si>
  <si>
    <t>ENG 270M</t>
  </si>
  <si>
    <t>ENG 271 (Alpha)</t>
  </si>
  <si>
    <t>ENG 271N</t>
  </si>
  <si>
    <t>ENG 272 (Alpha)</t>
  </si>
  <si>
    <t>ENG 272B</t>
  </si>
  <si>
    <t>ENG 272F</t>
  </si>
  <si>
    <t>ENG 272G</t>
  </si>
  <si>
    <t>ENG 272M</t>
  </si>
  <si>
    <t>ENG 272N</t>
  </si>
  <si>
    <t>ENG 272Q</t>
  </si>
  <si>
    <t>ENG 273 (Alpha)</t>
  </si>
  <si>
    <t>ENG 273C</t>
  </si>
  <si>
    <t>ENG 273N</t>
  </si>
  <si>
    <t>English as a Second Language</t>
  </si>
  <si>
    <t>ESL 100</t>
  </si>
  <si>
    <t>English for Speakers of Other Languages</t>
  </si>
  <si>
    <t>ESOL 90F</t>
  </si>
  <si>
    <t>ESOL 90S</t>
  </si>
  <si>
    <t>ESOL 91F</t>
  </si>
  <si>
    <t>ESOL 91S</t>
  </si>
  <si>
    <t>ESOL 92F</t>
  </si>
  <si>
    <t>ESOL 92S</t>
  </si>
  <si>
    <t>ESOL 94F</t>
  </si>
  <si>
    <t>ESOL 94S</t>
  </si>
  <si>
    <t>Entrepreneurship</t>
  </si>
  <si>
    <t>ENT 125</t>
  </si>
  <si>
    <t>ENT 130</t>
  </si>
  <si>
    <t>ENT 150</t>
  </si>
  <si>
    <t>Exercise and Sport Science</t>
  </si>
  <si>
    <t>ESS 100</t>
  </si>
  <si>
    <t>ESS 140</t>
  </si>
  <si>
    <t>ESS 180</t>
  </si>
  <si>
    <t>ESS 190</t>
  </si>
  <si>
    <t>ESS 215</t>
  </si>
  <si>
    <t>ESS 253</t>
  </si>
  <si>
    <t>ESS 253L</t>
  </si>
  <si>
    <t>ESS 254</t>
  </si>
  <si>
    <t>ESS 254L</t>
  </si>
  <si>
    <t>ESS 273</t>
  </si>
  <si>
    <t>ESS 280</t>
  </si>
  <si>
    <t>ESS 290</t>
  </si>
  <si>
    <t>ESS 294</t>
  </si>
  <si>
    <t>ESS 294E</t>
  </si>
  <si>
    <t xml:space="preserve">Family Resources </t>
  </si>
  <si>
    <t>FAMR 230</t>
  </si>
  <si>
    <t>Filipino</t>
  </si>
  <si>
    <t>FIL 101</t>
  </si>
  <si>
    <t>FIL 102</t>
  </si>
  <si>
    <t>FIL 201</t>
  </si>
  <si>
    <t>FIL 202</t>
  </si>
  <si>
    <t>Food Service &amp; Hospitality Education</t>
  </si>
  <si>
    <t>FSHE 185</t>
  </si>
  <si>
    <t>Food Services</t>
  </si>
  <si>
    <t>FSHE 228</t>
  </si>
  <si>
    <t>FSHE 260</t>
  </si>
  <si>
    <t>FSHE 281</t>
  </si>
  <si>
    <t>FSHE 294</t>
  </si>
  <si>
    <t>French</t>
  </si>
  <si>
    <t>FR 101</t>
  </si>
  <si>
    <t>FR 102</t>
  </si>
  <si>
    <t>FR 201</t>
  </si>
  <si>
    <t>FR 202</t>
  </si>
  <si>
    <t>Geography</t>
  </si>
  <si>
    <t>GEOG 101</t>
  </si>
  <si>
    <t>GEOG 101L</t>
  </si>
  <si>
    <t>GEOG 102</t>
  </si>
  <si>
    <t>GEOG 151</t>
  </si>
  <si>
    <t>GEOG 210</t>
  </si>
  <si>
    <t>Geology &amp; Geophysics</t>
  </si>
  <si>
    <t>GG 101L</t>
  </si>
  <si>
    <t>GG 103</t>
  </si>
  <si>
    <t>Hawaiian</t>
  </si>
  <si>
    <t>HAW 101</t>
  </si>
  <si>
    <t>HAW 102</t>
  </si>
  <si>
    <t>HAW 201</t>
  </si>
  <si>
    <t>HAW 202</t>
  </si>
  <si>
    <t>HAW 224</t>
  </si>
  <si>
    <t>HAW 261</t>
  </si>
  <si>
    <t>HAW 262</t>
  </si>
  <si>
    <t xml:space="preserve">Hawaiian Studies </t>
  </si>
  <si>
    <t>HWST 100</t>
  </si>
  <si>
    <t>HWST 107</t>
  </si>
  <si>
    <t>HWST 216</t>
  </si>
  <si>
    <t>HWST 255</t>
  </si>
  <si>
    <t>HWST 270</t>
  </si>
  <si>
    <t xml:space="preserve">Health </t>
  </si>
  <si>
    <t>HLTH 110</t>
  </si>
  <si>
    <t>HLTH 118</t>
  </si>
  <si>
    <t>HLTH 120</t>
  </si>
  <si>
    <t>HLTH 121</t>
  </si>
  <si>
    <t>HLTH 125</t>
  </si>
  <si>
    <t>HLTH 160</t>
  </si>
  <si>
    <t>HLTH 201</t>
  </si>
  <si>
    <t>HTLH 203</t>
  </si>
  <si>
    <t>HLTH 206</t>
  </si>
  <si>
    <t>HTLH 207</t>
  </si>
  <si>
    <t>HTLH 250</t>
  </si>
  <si>
    <t>HLTH 252</t>
  </si>
  <si>
    <t>HLTH 270</t>
  </si>
  <si>
    <t>HLTH 280</t>
  </si>
  <si>
    <t>HLTH 290</t>
  </si>
  <si>
    <t>HLTH 290L</t>
  </si>
  <si>
    <t>History</t>
  </si>
  <si>
    <t>HIST 151</t>
  </si>
  <si>
    <t>HIST 152</t>
  </si>
  <si>
    <t>HIST 222</t>
  </si>
  <si>
    <t>HIST 231</t>
  </si>
  <si>
    <t>HIST 232</t>
  </si>
  <si>
    <t>HIST 241</t>
  </si>
  <si>
    <t>HIST 242</t>
  </si>
  <si>
    <t>HIST 252</t>
  </si>
  <si>
    <t>HIST 281</t>
  </si>
  <si>
    <t>HIST 282</t>
  </si>
  <si>
    <t>HIST 284</t>
  </si>
  <si>
    <t>HIST 288</t>
  </si>
  <si>
    <t>HON 150</t>
  </si>
  <si>
    <t>Hospitality &amp; Tourism</t>
  </si>
  <si>
    <t>HOST 100</t>
  </si>
  <si>
    <t>Hospitality</t>
  </si>
  <si>
    <t>HOST 101</t>
  </si>
  <si>
    <t>HOST 150</t>
  </si>
  <si>
    <t>HOST 152</t>
  </si>
  <si>
    <t>HOST 154</t>
  </si>
  <si>
    <t>HOST 168</t>
  </si>
  <si>
    <t>HOST 170</t>
  </si>
  <si>
    <t>HOST 171</t>
  </si>
  <si>
    <t>HOST 256</t>
  </si>
  <si>
    <t>HOST 258</t>
  </si>
  <si>
    <t>HOST 261</t>
  </si>
  <si>
    <t>HOST 265</t>
  </si>
  <si>
    <t>HOST 275</t>
  </si>
  <si>
    <t>HOST 278</t>
  </si>
  <si>
    <t>HOST 290</t>
  </si>
  <si>
    <t>HOST 293E</t>
  </si>
  <si>
    <t>HUM 269</t>
  </si>
  <si>
    <t>Information &amp; Computer Science</t>
  </si>
  <si>
    <t>ICS 100</t>
  </si>
  <si>
    <t>ICS 101</t>
  </si>
  <si>
    <t>ICS 110</t>
  </si>
  <si>
    <t>ICS 111</t>
  </si>
  <si>
    <t xml:space="preserve">ICS 141 </t>
  </si>
  <si>
    <t>ICS 211</t>
  </si>
  <si>
    <t>ICS 212</t>
  </si>
  <si>
    <t>ICS 241</t>
  </si>
  <si>
    <t>Interdisciplinary Studies</t>
  </si>
  <si>
    <t>IS 103</t>
  </si>
  <si>
    <t>IS 105B</t>
  </si>
  <si>
    <t>IS 105C</t>
  </si>
  <si>
    <t>IS 107</t>
  </si>
  <si>
    <t>Holomua</t>
  </si>
  <si>
    <t>IS 109</t>
  </si>
  <si>
    <t>IS 114</t>
  </si>
  <si>
    <t>IS 161</t>
  </si>
  <si>
    <t>Information Technology</t>
  </si>
  <si>
    <t>ITS 124</t>
  </si>
  <si>
    <t>ITS 128</t>
  </si>
  <si>
    <t>ITS 129</t>
  </si>
  <si>
    <t>ITS 144</t>
  </si>
  <si>
    <t>ITS 148</t>
  </si>
  <si>
    <t>ITS 149AD</t>
  </si>
  <si>
    <t>ITS 224</t>
  </si>
  <si>
    <t>ITS 227</t>
  </si>
  <si>
    <t>ITS 228</t>
  </si>
  <si>
    <t>ITS 229AD</t>
  </si>
  <si>
    <t>ITS 293</t>
  </si>
  <si>
    <t>ITS 324</t>
  </si>
  <si>
    <t>ITS 327</t>
  </si>
  <si>
    <t>ITS 328</t>
  </si>
  <si>
    <t>ITS 344</t>
  </si>
  <si>
    <t>ITS 347</t>
  </si>
  <si>
    <t>ITS 381B</t>
  </si>
  <si>
    <t>ITS 381F</t>
  </si>
  <si>
    <t>Interpreting and Translation</t>
  </si>
  <si>
    <t>IT 101</t>
  </si>
  <si>
    <t>IT 102</t>
  </si>
  <si>
    <t>IT 111</t>
  </si>
  <si>
    <t>IT 112</t>
  </si>
  <si>
    <t>IT 200</t>
  </si>
  <si>
    <t>IT 201</t>
  </si>
  <si>
    <t>IT 202</t>
  </si>
  <si>
    <t>IT 211</t>
  </si>
  <si>
    <t>IT 212</t>
  </si>
  <si>
    <t>IT 294</t>
  </si>
  <si>
    <t>Improvements to be Implemented in 2014      (Yes or No)</t>
  </si>
  <si>
    <t>Improvements  to be Implemented in 2015 (Yes or No)</t>
  </si>
  <si>
    <t>*course being revised</t>
  </si>
  <si>
    <t xml:space="preserve"> </t>
  </si>
  <si>
    <t>ESOL 31F</t>
  </si>
  <si>
    <t>No (Competed)</t>
  </si>
  <si>
    <t>ITS 129AD</t>
  </si>
  <si>
    <t>No (CAPs Not available)</t>
  </si>
  <si>
    <t>EcoNomics</t>
  </si>
  <si>
    <t>No (CAPs Not Available)</t>
  </si>
  <si>
    <t>No ( CAPs Not Available)</t>
  </si>
  <si>
    <t>No ( CAPs Not available)</t>
  </si>
  <si>
    <t>FilipiNo</t>
  </si>
  <si>
    <t>No (Caps Not Available)</t>
  </si>
  <si>
    <t>HoNors</t>
  </si>
  <si>
    <t>Cap Not Available</t>
  </si>
  <si>
    <t>Information TechNology</t>
  </si>
  <si>
    <t>Total Courses</t>
  </si>
  <si>
    <t>AstroNomy</t>
  </si>
  <si>
    <t>no</t>
  </si>
  <si>
    <t>Y</t>
  </si>
  <si>
    <t>Kehikoluamea</t>
  </si>
  <si>
    <t>Kahikoluamea</t>
  </si>
  <si>
    <t>NURS 101 (Summer)</t>
  </si>
  <si>
    <t>NURS 110 (Summer)</t>
  </si>
  <si>
    <t>NURS 120 (Summer)</t>
  </si>
  <si>
    <t>NURS 126 (Summer)</t>
  </si>
  <si>
    <t>assessed 2014</t>
  </si>
  <si>
    <t>Art (New Media Art)</t>
  </si>
  <si>
    <t>RAD 210</t>
  </si>
  <si>
    <t>*Courses under Revision</t>
  </si>
  <si>
    <t>Interpreting &amp; Translation</t>
  </si>
  <si>
    <t>JPNS 102</t>
  </si>
  <si>
    <t>*course under revision</t>
  </si>
  <si>
    <t>Thru</t>
  </si>
  <si>
    <t>*cross-listed with ENG 227</t>
  </si>
  <si>
    <t>*Cross-listed with JOUR 227</t>
  </si>
  <si>
    <t>ESS273</t>
  </si>
  <si>
    <t xml:space="preserve">course updated </t>
  </si>
  <si>
    <t>CRCC</t>
  </si>
  <si>
    <t>Course Reviewed by Curriculum Central</t>
  </si>
  <si>
    <t>CULN 231</t>
  </si>
  <si>
    <t>Cap shows 6 competencies</t>
  </si>
  <si>
    <t>DENT 203</t>
  </si>
  <si>
    <t>RESP 300</t>
  </si>
  <si>
    <t>RESP 313</t>
  </si>
  <si>
    <t>PTA</t>
  </si>
  <si>
    <t>OTA</t>
  </si>
  <si>
    <t>Competencies does not match</t>
  </si>
  <si>
    <t>PHYL 160L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</si>
</sst>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 applyBorder="1"/>
    <xf numFmtId="9" fontId="0" fillId="0" borderId="0" xfId="0" applyNumberFormat="1"/>
    <xf numFmtId="9" fontId="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0" fillId="0" borderId="2" xfId="0" applyBorder="1"/>
    <xf numFmtId="9" fontId="0" fillId="0" borderId="2" xfId="0" applyNumberFormat="1" applyBorder="1"/>
    <xf numFmtId="164" fontId="0" fillId="0" borderId="0" xfId="1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7" xfId="0" applyBorder="1"/>
    <xf numFmtId="0" fontId="1" fillId="0" borderId="10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3" fillId="0" borderId="1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0" xfId="0" applyFont="1" applyBorder="1"/>
    <xf numFmtId="0" fontId="0" fillId="0" borderId="13" xfId="0" applyBorder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3" xfId="0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9" xfId="0" applyFont="1" applyBorder="1"/>
    <xf numFmtId="0" fontId="3" fillId="0" borderId="0" xfId="0" applyFont="1"/>
    <xf numFmtId="0" fontId="0" fillId="0" borderId="6" xfId="0" applyBorder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/>
    <xf numFmtId="0" fontId="16" fillId="0" borderId="1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8" xfId="0" applyFont="1" applyFill="1" applyBorder="1" applyAlignment="1"/>
    <xf numFmtId="0" fontId="0" fillId="2" borderId="18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8" xfId="0" applyBorder="1" applyAlignment="1">
      <alignment horizontal="center"/>
    </xf>
    <xf numFmtId="0" fontId="7" fillId="0" borderId="9" xfId="0" applyFont="1" applyBorder="1"/>
    <xf numFmtId="0" fontId="7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4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Border="1"/>
    <xf numFmtId="0" fontId="17" fillId="2" borderId="3" xfId="0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21" xfId="0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0" fillId="0" borderId="0" xfId="0" applyFont="1" applyBorder="1"/>
    <xf numFmtId="164" fontId="0" fillId="0" borderId="2" xfId="1" applyNumberFormat="1" applyFont="1" applyBorder="1"/>
    <xf numFmtId="0" fontId="5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7" borderId="3" xfId="0" applyFill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1" fillId="0" borderId="0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3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center"/>
    </xf>
    <xf numFmtId="0" fontId="0" fillId="2" borderId="3" xfId="0" applyFont="1" applyFill="1" applyBorder="1" applyAlignment="1">
      <alignment horizontal="center" vertical="top"/>
    </xf>
    <xf numFmtId="0" fontId="0" fillId="2" borderId="1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21" fillId="0" borderId="0" xfId="0" applyFont="1" applyBorder="1"/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0" xfId="0" applyFill="1"/>
    <xf numFmtId="0" fontId="0" fillId="0" borderId="8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9" borderId="6" xfId="0" applyFill="1" applyBorder="1"/>
    <xf numFmtId="0" fontId="0" fillId="9" borderId="3" xfId="0" applyFill="1" applyBorder="1"/>
    <xf numFmtId="0" fontId="0" fillId="0" borderId="8" xfId="0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22" fillId="0" borderId="0" xfId="0" applyFont="1" applyFill="1" applyBorder="1"/>
    <xf numFmtId="0" fontId="12" fillId="3" borderId="5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24" fillId="0" borderId="13" xfId="0" applyFont="1" applyBorder="1" applyAlignment="1">
      <alignment horizontal="right"/>
    </xf>
    <xf numFmtId="0" fontId="0" fillId="3" borderId="5" xfId="0" applyFill="1" applyBorder="1" applyAlignment="1"/>
    <xf numFmtId="0" fontId="0" fillId="3" borderId="6" xfId="0" applyFill="1" applyBorder="1" applyAlignment="1"/>
    <xf numFmtId="0" fontId="0" fillId="0" borderId="6" xfId="0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0" fillId="8" borderId="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4" borderId="15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Fill="1"/>
    <xf numFmtId="0" fontId="0" fillId="8" borderId="4" xfId="0" applyFill="1" applyBorder="1" applyAlignment="1">
      <alignment horizontal="center"/>
    </xf>
    <xf numFmtId="0" fontId="3" fillId="0" borderId="1" xfId="0" applyFont="1" applyBorder="1"/>
    <xf numFmtId="0" fontId="0" fillId="9" borderId="15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8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/>
    <xf numFmtId="0" fontId="0" fillId="8" borderId="15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/>
    <xf numFmtId="0" fontId="0" fillId="0" borderId="3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3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/>
    <xf numFmtId="0" fontId="25" fillId="0" borderId="13" xfId="0" applyFont="1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3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3" fillId="3" borderId="4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0" fontId="12" fillId="3" borderId="10" xfId="0" applyFont="1" applyFill="1" applyBorder="1" applyAlignment="1">
      <alignment horizontal="right"/>
    </xf>
    <xf numFmtId="0" fontId="12" fillId="3" borderId="4" xfId="0" applyFont="1" applyFill="1" applyBorder="1" applyAlignment="1"/>
    <xf numFmtId="0" fontId="12" fillId="3" borderId="5" xfId="0" applyFont="1" applyFill="1" applyBorder="1" applyAlignment="1"/>
    <xf numFmtId="0" fontId="12" fillId="3" borderId="6" xfId="0" applyFont="1" applyFill="1" applyBorder="1" applyAlignme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3" borderId="4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3" borderId="16" xfId="0" applyFont="1" applyFill="1" applyBorder="1" applyAlignment="1">
      <alignment horizontal="right"/>
    </xf>
    <xf numFmtId="0" fontId="17" fillId="3" borderId="5" xfId="0" applyFont="1" applyFill="1" applyBorder="1" applyAlignment="1">
      <alignment horizontal="right"/>
    </xf>
    <xf numFmtId="0" fontId="17" fillId="3" borderId="6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12302</xdr:colOff>
      <xdr:row>0</xdr:row>
      <xdr:rowOff>0</xdr:rowOff>
    </xdr:from>
    <xdr:ext cx="7417197" cy="1047750"/>
    <xdr:sp macro="" textlink="">
      <xdr:nvSpPr>
        <xdr:cNvPr id="3" name="Rectangle 2"/>
        <xdr:cNvSpPr/>
      </xdr:nvSpPr>
      <xdr:spPr>
        <a:xfrm>
          <a:off x="5279627" y="0"/>
          <a:ext cx="7417197" cy="104775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6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Competencies</a:t>
          </a:r>
        </a:p>
      </xdr:txBody>
    </xdr:sp>
    <xdr:clientData/>
  </xdr:oneCellAnchor>
  <xdr:twoCellAnchor>
    <xdr:from>
      <xdr:col>0</xdr:col>
      <xdr:colOff>571500</xdr:colOff>
      <xdr:row>0</xdr:row>
      <xdr:rowOff>447675</xdr:rowOff>
    </xdr:from>
    <xdr:to>
      <xdr:col>1</xdr:col>
      <xdr:colOff>409574</xdr:colOff>
      <xdr:row>0</xdr:row>
      <xdr:rowOff>647700</xdr:rowOff>
    </xdr:to>
    <xdr:sp macro="" textlink="">
      <xdr:nvSpPr>
        <xdr:cNvPr id="5" name="TextBox 4"/>
        <xdr:cNvSpPr txBox="1"/>
      </xdr:nvSpPr>
      <xdr:spPr>
        <a:xfrm>
          <a:off x="571500" y="447675"/>
          <a:ext cx="1695449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2013-14</a:t>
          </a:r>
          <a:endParaRPr lang="en-US" sz="1100"/>
        </a:p>
      </xdr:txBody>
    </xdr:sp>
    <xdr:clientData/>
  </xdr:twoCellAnchor>
  <xdr:twoCellAnchor>
    <xdr:from>
      <xdr:col>0</xdr:col>
      <xdr:colOff>561974</xdr:colOff>
      <xdr:row>0</xdr:row>
      <xdr:rowOff>762000</xdr:rowOff>
    </xdr:from>
    <xdr:to>
      <xdr:col>1</xdr:col>
      <xdr:colOff>409574</xdr:colOff>
      <xdr:row>0</xdr:row>
      <xdr:rowOff>962024</xdr:rowOff>
    </xdr:to>
    <xdr:sp macro="" textlink="">
      <xdr:nvSpPr>
        <xdr:cNvPr id="6" name="TextBox 5"/>
        <xdr:cNvSpPr txBox="1"/>
      </xdr:nvSpPr>
      <xdr:spPr>
        <a:xfrm>
          <a:off x="561974" y="762000"/>
          <a:ext cx="1704975" cy="200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To Be</a:t>
          </a:r>
          <a:r>
            <a:rPr lang="en-US" sz="1100" b="1" i="1" baseline="0"/>
            <a:t> Assessed in 2015-16</a:t>
          </a:r>
          <a:endParaRPr lang="en-US" sz="1100" b="1" i="1"/>
        </a:p>
      </xdr:txBody>
    </xdr:sp>
    <xdr:clientData/>
  </xdr:twoCellAnchor>
  <xdr:twoCellAnchor>
    <xdr:from>
      <xdr:col>0</xdr:col>
      <xdr:colOff>209550</xdr:colOff>
      <xdr:row>0</xdr:row>
      <xdr:rowOff>133350</xdr:rowOff>
    </xdr:from>
    <xdr:to>
      <xdr:col>0</xdr:col>
      <xdr:colOff>447675</xdr:colOff>
      <xdr:row>0</xdr:row>
      <xdr:rowOff>304800</xdr:rowOff>
    </xdr:to>
    <xdr:sp macro="" textlink="">
      <xdr:nvSpPr>
        <xdr:cNvPr id="2" name="Rectangle 1"/>
        <xdr:cNvSpPr/>
      </xdr:nvSpPr>
      <xdr:spPr>
        <a:xfrm>
          <a:off x="209550" y="133350"/>
          <a:ext cx="238125" cy="1714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219075</xdr:colOff>
      <xdr:row>0</xdr:row>
      <xdr:rowOff>771525</xdr:rowOff>
    </xdr:from>
    <xdr:to>
      <xdr:col>0</xdr:col>
      <xdr:colOff>466725</xdr:colOff>
      <xdr:row>0</xdr:row>
      <xdr:rowOff>942975</xdr:rowOff>
    </xdr:to>
    <xdr:sp macro="" textlink="">
      <xdr:nvSpPr>
        <xdr:cNvPr id="4" name="Rectangle 3"/>
        <xdr:cNvSpPr/>
      </xdr:nvSpPr>
      <xdr:spPr>
        <a:xfrm>
          <a:off x="219075" y="771525"/>
          <a:ext cx="247650" cy="17145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571500</xdr:colOff>
      <xdr:row>0</xdr:row>
      <xdr:rowOff>485775</xdr:rowOff>
    </xdr:from>
    <xdr:to>
      <xdr:col>1</xdr:col>
      <xdr:colOff>819150</xdr:colOff>
      <xdr:row>0</xdr:row>
      <xdr:rowOff>666750</xdr:rowOff>
    </xdr:to>
    <xdr:sp macro="" textlink="">
      <xdr:nvSpPr>
        <xdr:cNvPr id="7" name="Rectangle 6"/>
        <xdr:cNvSpPr/>
      </xdr:nvSpPr>
      <xdr:spPr>
        <a:xfrm>
          <a:off x="2428875" y="485775"/>
          <a:ext cx="247650" cy="18097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571500</xdr:colOff>
      <xdr:row>0</xdr:row>
      <xdr:rowOff>819150</xdr:rowOff>
    </xdr:from>
    <xdr:to>
      <xdr:col>1</xdr:col>
      <xdr:colOff>819150</xdr:colOff>
      <xdr:row>0</xdr:row>
      <xdr:rowOff>990600</xdr:rowOff>
    </xdr:to>
    <xdr:sp macro="" textlink="">
      <xdr:nvSpPr>
        <xdr:cNvPr id="8" name="Rectangle 7"/>
        <xdr:cNvSpPr/>
      </xdr:nvSpPr>
      <xdr:spPr>
        <a:xfrm>
          <a:off x="2428875" y="819150"/>
          <a:ext cx="247650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933450</xdr:colOff>
      <xdr:row>0</xdr:row>
      <xdr:rowOff>485775</xdr:rowOff>
    </xdr:from>
    <xdr:to>
      <xdr:col>3</xdr:col>
      <xdr:colOff>466725</xdr:colOff>
      <xdr:row>0</xdr:row>
      <xdr:rowOff>695325</xdr:rowOff>
    </xdr:to>
    <xdr:sp macro="" textlink="">
      <xdr:nvSpPr>
        <xdr:cNvPr id="9" name="TextBox 8"/>
        <xdr:cNvSpPr txBox="1"/>
      </xdr:nvSpPr>
      <xdr:spPr>
        <a:xfrm>
          <a:off x="2790825" y="485775"/>
          <a:ext cx="17811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 in 2014-15</a:t>
          </a:r>
        </a:p>
      </xdr:txBody>
    </xdr:sp>
    <xdr:clientData/>
  </xdr:twoCellAnchor>
  <xdr:twoCellAnchor>
    <xdr:from>
      <xdr:col>1</xdr:col>
      <xdr:colOff>942974</xdr:colOff>
      <xdr:row>0</xdr:row>
      <xdr:rowOff>800100</xdr:rowOff>
    </xdr:from>
    <xdr:to>
      <xdr:col>3</xdr:col>
      <xdr:colOff>476249</xdr:colOff>
      <xdr:row>0</xdr:row>
      <xdr:rowOff>990600</xdr:rowOff>
    </xdr:to>
    <xdr:sp macro="" textlink="">
      <xdr:nvSpPr>
        <xdr:cNvPr id="10" name="TextBox 9"/>
        <xdr:cNvSpPr txBox="1"/>
      </xdr:nvSpPr>
      <xdr:spPr>
        <a:xfrm>
          <a:off x="2800349" y="800100"/>
          <a:ext cx="17811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Not</a:t>
          </a:r>
          <a:r>
            <a:rPr lang="en-US" sz="1100" b="1" i="1" baseline="0"/>
            <a:t> Assessed</a:t>
          </a:r>
          <a:endParaRPr lang="en-US" sz="1100" b="1" i="1"/>
        </a:p>
      </xdr:txBody>
    </xdr:sp>
    <xdr:clientData/>
  </xdr:twoCellAnchor>
  <xdr:twoCellAnchor>
    <xdr:from>
      <xdr:col>0</xdr:col>
      <xdr:colOff>209550</xdr:colOff>
      <xdr:row>0</xdr:row>
      <xdr:rowOff>447675</xdr:rowOff>
    </xdr:from>
    <xdr:to>
      <xdr:col>0</xdr:col>
      <xdr:colOff>447675</xdr:colOff>
      <xdr:row>0</xdr:row>
      <xdr:rowOff>619125</xdr:rowOff>
    </xdr:to>
    <xdr:sp macro="" textlink="">
      <xdr:nvSpPr>
        <xdr:cNvPr id="11" name="Rectangle 10"/>
        <xdr:cNvSpPr/>
      </xdr:nvSpPr>
      <xdr:spPr>
        <a:xfrm>
          <a:off x="209550" y="447675"/>
          <a:ext cx="238125" cy="1714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571500</xdr:colOff>
      <xdr:row>0</xdr:row>
      <xdr:rowOff>123825</xdr:rowOff>
    </xdr:from>
    <xdr:to>
      <xdr:col>1</xdr:col>
      <xdr:colOff>409574</xdr:colOff>
      <xdr:row>0</xdr:row>
      <xdr:rowOff>323850</xdr:rowOff>
    </xdr:to>
    <xdr:sp macro="" textlink="">
      <xdr:nvSpPr>
        <xdr:cNvPr id="12" name="TextBox 11"/>
        <xdr:cNvSpPr txBox="1"/>
      </xdr:nvSpPr>
      <xdr:spPr>
        <a:xfrm>
          <a:off x="571500" y="123825"/>
          <a:ext cx="1695449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till 2011-12</a:t>
          </a:r>
        </a:p>
      </xdr:txBody>
    </xdr:sp>
    <xdr:clientData/>
  </xdr:twoCellAnchor>
  <xdr:twoCellAnchor>
    <xdr:from>
      <xdr:col>1</xdr:col>
      <xdr:colOff>571500</xdr:colOff>
      <xdr:row>0</xdr:row>
      <xdr:rowOff>142875</xdr:rowOff>
    </xdr:from>
    <xdr:to>
      <xdr:col>1</xdr:col>
      <xdr:colOff>819150</xdr:colOff>
      <xdr:row>0</xdr:row>
      <xdr:rowOff>323850</xdr:rowOff>
    </xdr:to>
    <xdr:sp macro="" textlink="">
      <xdr:nvSpPr>
        <xdr:cNvPr id="13" name="Rectangle 12"/>
        <xdr:cNvSpPr/>
      </xdr:nvSpPr>
      <xdr:spPr>
        <a:xfrm>
          <a:off x="2428875" y="142875"/>
          <a:ext cx="247650" cy="180975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914400</xdr:colOff>
      <xdr:row>0</xdr:row>
      <xdr:rowOff>142875</xdr:rowOff>
    </xdr:from>
    <xdr:to>
      <xdr:col>3</xdr:col>
      <xdr:colOff>447675</xdr:colOff>
      <xdr:row>0</xdr:row>
      <xdr:rowOff>352425</xdr:rowOff>
    </xdr:to>
    <xdr:sp macro="" textlink="">
      <xdr:nvSpPr>
        <xdr:cNvPr id="14" name="TextBox 13"/>
        <xdr:cNvSpPr txBox="1"/>
      </xdr:nvSpPr>
      <xdr:spPr>
        <a:xfrm>
          <a:off x="2771775" y="142875"/>
          <a:ext cx="17811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To be Assessed in 2012-13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12303</xdr:colOff>
      <xdr:row>0</xdr:row>
      <xdr:rowOff>0</xdr:rowOff>
    </xdr:from>
    <xdr:ext cx="7290198" cy="1079500"/>
    <xdr:sp macro="" textlink="">
      <xdr:nvSpPr>
        <xdr:cNvPr id="2" name="Rectangle 1"/>
        <xdr:cNvSpPr/>
      </xdr:nvSpPr>
      <xdr:spPr>
        <a:xfrm>
          <a:off x="5642636" y="0"/>
          <a:ext cx="7290198" cy="107950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6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Competencies</a:t>
          </a:r>
        </a:p>
      </xdr:txBody>
    </xdr:sp>
    <xdr:clientData/>
  </xdr:oneCellAnchor>
  <xdr:twoCellAnchor>
    <xdr:from>
      <xdr:col>0</xdr:col>
      <xdr:colOff>470959</xdr:colOff>
      <xdr:row>0</xdr:row>
      <xdr:rowOff>91281</xdr:rowOff>
    </xdr:from>
    <xdr:to>
      <xdr:col>1</xdr:col>
      <xdr:colOff>363802</xdr:colOff>
      <xdr:row>0</xdr:row>
      <xdr:rowOff>298449</xdr:rowOff>
    </xdr:to>
    <xdr:sp macro="" textlink="">
      <xdr:nvSpPr>
        <xdr:cNvPr id="3" name="TextBox 2"/>
        <xdr:cNvSpPr txBox="1"/>
      </xdr:nvSpPr>
      <xdr:spPr>
        <a:xfrm>
          <a:off x="470959" y="91281"/>
          <a:ext cx="1755510" cy="207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2011-12</a:t>
          </a:r>
        </a:p>
      </xdr:txBody>
    </xdr:sp>
    <xdr:clientData/>
  </xdr:twoCellAnchor>
  <xdr:twoCellAnchor>
    <xdr:from>
      <xdr:col>0</xdr:col>
      <xdr:colOff>141817</xdr:colOff>
      <xdr:row>0</xdr:row>
      <xdr:rowOff>127000</xdr:rowOff>
    </xdr:from>
    <xdr:to>
      <xdr:col>0</xdr:col>
      <xdr:colOff>412750</xdr:colOff>
      <xdr:row>0</xdr:row>
      <xdr:rowOff>311150</xdr:rowOff>
    </xdr:to>
    <xdr:sp macro="" textlink="">
      <xdr:nvSpPr>
        <xdr:cNvPr id="4" name="Rectangle 3"/>
        <xdr:cNvSpPr/>
      </xdr:nvSpPr>
      <xdr:spPr>
        <a:xfrm>
          <a:off x="141817" y="127000"/>
          <a:ext cx="270933" cy="1841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142876</xdr:colOff>
      <xdr:row>0</xdr:row>
      <xdr:rowOff>425662</xdr:rowOff>
    </xdr:from>
    <xdr:to>
      <xdr:col>0</xdr:col>
      <xdr:colOff>423334</xdr:colOff>
      <xdr:row>0</xdr:row>
      <xdr:rowOff>607272</xdr:rowOff>
    </xdr:to>
    <xdr:sp macro="" textlink="">
      <xdr:nvSpPr>
        <xdr:cNvPr id="5" name="Rectangle 4"/>
        <xdr:cNvSpPr/>
      </xdr:nvSpPr>
      <xdr:spPr>
        <a:xfrm>
          <a:off x="142876" y="425662"/>
          <a:ext cx="280458" cy="18161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469899</xdr:colOff>
      <xdr:row>0</xdr:row>
      <xdr:rowOff>762000</xdr:rowOff>
    </xdr:from>
    <xdr:to>
      <xdr:col>1</xdr:col>
      <xdr:colOff>365125</xdr:colOff>
      <xdr:row>0</xdr:row>
      <xdr:rowOff>974724</xdr:rowOff>
    </xdr:to>
    <xdr:sp macro="" textlink="">
      <xdr:nvSpPr>
        <xdr:cNvPr id="7" name="TextBox 6"/>
        <xdr:cNvSpPr txBox="1"/>
      </xdr:nvSpPr>
      <xdr:spPr>
        <a:xfrm>
          <a:off x="469899" y="762000"/>
          <a:ext cx="1757893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To Be</a:t>
          </a:r>
          <a:r>
            <a:rPr lang="en-US" sz="1100" b="1" i="1" baseline="0"/>
            <a:t> Assessed in 2015-16</a:t>
          </a:r>
          <a:endParaRPr lang="en-US" sz="1100" b="1" i="1"/>
        </a:p>
      </xdr:txBody>
    </xdr:sp>
    <xdr:clientData/>
  </xdr:twoCellAnchor>
  <xdr:twoCellAnchor>
    <xdr:from>
      <xdr:col>1</xdr:col>
      <xdr:colOff>940382</xdr:colOff>
      <xdr:row>0</xdr:row>
      <xdr:rowOff>118798</xdr:rowOff>
    </xdr:from>
    <xdr:to>
      <xdr:col>1</xdr:col>
      <xdr:colOff>1212797</xdr:colOff>
      <xdr:row>0</xdr:row>
      <xdr:rowOff>280723</xdr:rowOff>
    </xdr:to>
    <xdr:sp macro="" textlink="">
      <xdr:nvSpPr>
        <xdr:cNvPr id="8" name="Rectangle 7"/>
        <xdr:cNvSpPr/>
      </xdr:nvSpPr>
      <xdr:spPr>
        <a:xfrm>
          <a:off x="2803049" y="118798"/>
          <a:ext cx="272415" cy="161925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940964</xdr:colOff>
      <xdr:row>0</xdr:row>
      <xdr:rowOff>459847</xdr:rowOff>
    </xdr:from>
    <xdr:to>
      <xdr:col>1</xdr:col>
      <xdr:colOff>1223857</xdr:colOff>
      <xdr:row>0</xdr:row>
      <xdr:rowOff>631297</xdr:rowOff>
    </xdr:to>
    <xdr:sp macro="" textlink="">
      <xdr:nvSpPr>
        <xdr:cNvPr id="9" name="Rectangle 8"/>
        <xdr:cNvSpPr/>
      </xdr:nvSpPr>
      <xdr:spPr>
        <a:xfrm>
          <a:off x="2803631" y="459847"/>
          <a:ext cx="282893" cy="1714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1408642</xdr:colOff>
      <xdr:row>0</xdr:row>
      <xdr:rowOff>84668</xdr:rowOff>
    </xdr:from>
    <xdr:to>
      <xdr:col>3</xdr:col>
      <xdr:colOff>539750</xdr:colOff>
      <xdr:row>0</xdr:row>
      <xdr:rowOff>307976</xdr:rowOff>
    </xdr:to>
    <xdr:sp macro="" textlink="">
      <xdr:nvSpPr>
        <xdr:cNvPr id="10" name="TextBox 9"/>
        <xdr:cNvSpPr txBox="1"/>
      </xdr:nvSpPr>
      <xdr:spPr>
        <a:xfrm>
          <a:off x="3271309" y="84668"/>
          <a:ext cx="1734608" cy="22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2012-13</a:t>
          </a:r>
          <a:endParaRPr lang="en-US" sz="1100" b="1" i="1"/>
        </a:p>
      </xdr:txBody>
    </xdr:sp>
    <xdr:clientData/>
  </xdr:twoCellAnchor>
  <xdr:twoCellAnchor>
    <xdr:from>
      <xdr:col>1</xdr:col>
      <xdr:colOff>1419225</xdr:colOff>
      <xdr:row>0</xdr:row>
      <xdr:rowOff>423333</xdr:rowOff>
    </xdr:from>
    <xdr:to>
      <xdr:col>3</xdr:col>
      <xdr:colOff>539750</xdr:colOff>
      <xdr:row>0</xdr:row>
      <xdr:rowOff>624416</xdr:rowOff>
    </xdr:to>
    <xdr:sp macro="" textlink="">
      <xdr:nvSpPr>
        <xdr:cNvPr id="11" name="TextBox 10"/>
        <xdr:cNvSpPr txBox="1"/>
      </xdr:nvSpPr>
      <xdr:spPr>
        <a:xfrm>
          <a:off x="3281892" y="423333"/>
          <a:ext cx="1724025" cy="201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 baseline="0"/>
            <a:t>Assessed in 2014-15</a:t>
          </a:r>
          <a:endParaRPr lang="en-US" sz="1100" b="1" i="1"/>
        </a:p>
      </xdr:txBody>
    </xdr:sp>
    <xdr:clientData/>
  </xdr:twoCellAnchor>
  <xdr:twoCellAnchor>
    <xdr:from>
      <xdr:col>0</xdr:col>
      <xdr:colOff>151661</xdr:colOff>
      <xdr:row>0</xdr:row>
      <xdr:rowOff>778829</xdr:rowOff>
    </xdr:from>
    <xdr:to>
      <xdr:col>0</xdr:col>
      <xdr:colOff>424076</xdr:colOff>
      <xdr:row>0</xdr:row>
      <xdr:rowOff>967424</xdr:rowOff>
    </xdr:to>
    <xdr:sp macro="" textlink="">
      <xdr:nvSpPr>
        <xdr:cNvPr id="12" name="Rectangle 11"/>
        <xdr:cNvSpPr/>
      </xdr:nvSpPr>
      <xdr:spPr>
        <a:xfrm>
          <a:off x="151661" y="778829"/>
          <a:ext cx="272415" cy="18859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951547</xdr:colOff>
      <xdr:row>0</xdr:row>
      <xdr:rowOff>777345</xdr:rowOff>
    </xdr:from>
    <xdr:to>
      <xdr:col>1</xdr:col>
      <xdr:colOff>1234440</xdr:colOff>
      <xdr:row>0</xdr:row>
      <xdr:rowOff>948795</xdr:rowOff>
    </xdr:to>
    <xdr:sp macro="" textlink="">
      <xdr:nvSpPr>
        <xdr:cNvPr id="13" name="Rectangle 12"/>
        <xdr:cNvSpPr/>
      </xdr:nvSpPr>
      <xdr:spPr>
        <a:xfrm>
          <a:off x="2814214" y="777345"/>
          <a:ext cx="282893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480482</xdr:colOff>
      <xdr:row>0</xdr:row>
      <xdr:rowOff>423333</xdr:rowOff>
    </xdr:from>
    <xdr:to>
      <xdr:col>1</xdr:col>
      <xdr:colOff>375708</xdr:colOff>
      <xdr:row>0</xdr:row>
      <xdr:rowOff>636057</xdr:rowOff>
    </xdr:to>
    <xdr:sp macro="" textlink="">
      <xdr:nvSpPr>
        <xdr:cNvPr id="14" name="TextBox 13"/>
        <xdr:cNvSpPr txBox="1"/>
      </xdr:nvSpPr>
      <xdr:spPr>
        <a:xfrm>
          <a:off x="480482" y="423333"/>
          <a:ext cx="1757893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 baseline="0"/>
            <a:t>Assessed in 2013-14</a:t>
          </a:r>
          <a:endParaRPr lang="en-US" sz="1100" b="1" i="1"/>
        </a:p>
      </xdr:txBody>
    </xdr:sp>
    <xdr:clientData/>
  </xdr:twoCellAnchor>
  <xdr:twoCellAnchor>
    <xdr:from>
      <xdr:col>1</xdr:col>
      <xdr:colOff>1408640</xdr:colOff>
      <xdr:row>0</xdr:row>
      <xdr:rowOff>772583</xdr:rowOff>
    </xdr:from>
    <xdr:to>
      <xdr:col>3</xdr:col>
      <xdr:colOff>539749</xdr:colOff>
      <xdr:row>0</xdr:row>
      <xdr:rowOff>984250</xdr:rowOff>
    </xdr:to>
    <xdr:sp macro="" textlink="">
      <xdr:nvSpPr>
        <xdr:cNvPr id="15" name="TextBox 14"/>
        <xdr:cNvSpPr txBox="1"/>
      </xdr:nvSpPr>
      <xdr:spPr>
        <a:xfrm>
          <a:off x="3271307" y="772583"/>
          <a:ext cx="1734609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/>
            <a:t>Not Assessed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12303</xdr:colOff>
      <xdr:row>0</xdr:row>
      <xdr:rowOff>0</xdr:rowOff>
    </xdr:from>
    <xdr:ext cx="7269032" cy="1090082"/>
    <xdr:sp macro="" textlink="">
      <xdr:nvSpPr>
        <xdr:cNvPr id="25" name="Rectangle 24"/>
        <xdr:cNvSpPr/>
      </xdr:nvSpPr>
      <xdr:spPr>
        <a:xfrm>
          <a:off x="5642636" y="0"/>
          <a:ext cx="7269032" cy="1090082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6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Competencies</a:t>
          </a:r>
        </a:p>
      </xdr:txBody>
    </xdr:sp>
    <xdr:clientData/>
  </xdr:oneCellAnchor>
  <xdr:twoCellAnchor>
    <xdr:from>
      <xdr:col>0</xdr:col>
      <xdr:colOff>470959</xdr:colOff>
      <xdr:row>0</xdr:row>
      <xdr:rowOff>91281</xdr:rowOff>
    </xdr:from>
    <xdr:to>
      <xdr:col>1</xdr:col>
      <xdr:colOff>363802</xdr:colOff>
      <xdr:row>0</xdr:row>
      <xdr:rowOff>298449</xdr:rowOff>
    </xdr:to>
    <xdr:sp macro="" textlink="">
      <xdr:nvSpPr>
        <xdr:cNvPr id="52" name="TextBox 51"/>
        <xdr:cNvSpPr txBox="1"/>
      </xdr:nvSpPr>
      <xdr:spPr>
        <a:xfrm>
          <a:off x="470959" y="91281"/>
          <a:ext cx="1750218" cy="207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2011-12</a:t>
          </a:r>
        </a:p>
      </xdr:txBody>
    </xdr:sp>
    <xdr:clientData/>
  </xdr:twoCellAnchor>
  <xdr:twoCellAnchor>
    <xdr:from>
      <xdr:col>0</xdr:col>
      <xdr:colOff>141817</xdr:colOff>
      <xdr:row>0</xdr:row>
      <xdr:rowOff>127000</xdr:rowOff>
    </xdr:from>
    <xdr:to>
      <xdr:col>0</xdr:col>
      <xdr:colOff>412750</xdr:colOff>
      <xdr:row>0</xdr:row>
      <xdr:rowOff>311150</xdr:rowOff>
    </xdr:to>
    <xdr:sp macro="" textlink="">
      <xdr:nvSpPr>
        <xdr:cNvPr id="53" name="Rectangle 52"/>
        <xdr:cNvSpPr/>
      </xdr:nvSpPr>
      <xdr:spPr>
        <a:xfrm>
          <a:off x="141817" y="127000"/>
          <a:ext cx="270933" cy="1841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142876</xdr:colOff>
      <xdr:row>0</xdr:row>
      <xdr:rowOff>425662</xdr:rowOff>
    </xdr:from>
    <xdr:to>
      <xdr:col>0</xdr:col>
      <xdr:colOff>423334</xdr:colOff>
      <xdr:row>0</xdr:row>
      <xdr:rowOff>607272</xdr:rowOff>
    </xdr:to>
    <xdr:sp macro="" textlink="">
      <xdr:nvSpPr>
        <xdr:cNvPr id="54" name="Rectangle 53"/>
        <xdr:cNvSpPr/>
      </xdr:nvSpPr>
      <xdr:spPr>
        <a:xfrm>
          <a:off x="142876" y="425662"/>
          <a:ext cx="280458" cy="18161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469899</xdr:colOff>
      <xdr:row>0</xdr:row>
      <xdr:rowOff>762000</xdr:rowOff>
    </xdr:from>
    <xdr:to>
      <xdr:col>1</xdr:col>
      <xdr:colOff>365125</xdr:colOff>
      <xdr:row>0</xdr:row>
      <xdr:rowOff>974724</xdr:rowOff>
    </xdr:to>
    <xdr:sp macro="" textlink="">
      <xdr:nvSpPr>
        <xdr:cNvPr id="55" name="TextBox 54"/>
        <xdr:cNvSpPr txBox="1"/>
      </xdr:nvSpPr>
      <xdr:spPr>
        <a:xfrm>
          <a:off x="469899" y="762000"/>
          <a:ext cx="1752601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To Be</a:t>
          </a:r>
          <a:r>
            <a:rPr lang="en-US" sz="1100" b="1" i="1" baseline="0"/>
            <a:t> Assessed in 2015-16</a:t>
          </a:r>
          <a:endParaRPr lang="en-US" sz="1100" b="1" i="1"/>
        </a:p>
      </xdr:txBody>
    </xdr:sp>
    <xdr:clientData/>
  </xdr:twoCellAnchor>
  <xdr:twoCellAnchor>
    <xdr:from>
      <xdr:col>1</xdr:col>
      <xdr:colOff>940382</xdr:colOff>
      <xdr:row>0</xdr:row>
      <xdr:rowOff>118798</xdr:rowOff>
    </xdr:from>
    <xdr:to>
      <xdr:col>1</xdr:col>
      <xdr:colOff>1212797</xdr:colOff>
      <xdr:row>0</xdr:row>
      <xdr:rowOff>280723</xdr:rowOff>
    </xdr:to>
    <xdr:sp macro="" textlink="">
      <xdr:nvSpPr>
        <xdr:cNvPr id="56" name="Rectangle 55"/>
        <xdr:cNvSpPr/>
      </xdr:nvSpPr>
      <xdr:spPr>
        <a:xfrm>
          <a:off x="2797757" y="118798"/>
          <a:ext cx="272415" cy="161925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940964</xdr:colOff>
      <xdr:row>0</xdr:row>
      <xdr:rowOff>459847</xdr:rowOff>
    </xdr:from>
    <xdr:to>
      <xdr:col>1</xdr:col>
      <xdr:colOff>1223857</xdr:colOff>
      <xdr:row>0</xdr:row>
      <xdr:rowOff>631297</xdr:rowOff>
    </xdr:to>
    <xdr:sp macro="" textlink="">
      <xdr:nvSpPr>
        <xdr:cNvPr id="57" name="Rectangle 56"/>
        <xdr:cNvSpPr/>
      </xdr:nvSpPr>
      <xdr:spPr>
        <a:xfrm>
          <a:off x="2798339" y="459847"/>
          <a:ext cx="282893" cy="1714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1408642</xdr:colOff>
      <xdr:row>0</xdr:row>
      <xdr:rowOff>84668</xdr:rowOff>
    </xdr:from>
    <xdr:to>
      <xdr:col>3</xdr:col>
      <xdr:colOff>539750</xdr:colOff>
      <xdr:row>0</xdr:row>
      <xdr:rowOff>307976</xdr:rowOff>
    </xdr:to>
    <xdr:sp macro="" textlink="">
      <xdr:nvSpPr>
        <xdr:cNvPr id="58" name="TextBox 57"/>
        <xdr:cNvSpPr txBox="1"/>
      </xdr:nvSpPr>
      <xdr:spPr>
        <a:xfrm>
          <a:off x="3266017" y="84668"/>
          <a:ext cx="1731433" cy="22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2012-13</a:t>
          </a:r>
          <a:endParaRPr lang="en-US" sz="1100" b="1" i="1"/>
        </a:p>
      </xdr:txBody>
    </xdr:sp>
    <xdr:clientData/>
  </xdr:twoCellAnchor>
  <xdr:twoCellAnchor>
    <xdr:from>
      <xdr:col>1</xdr:col>
      <xdr:colOff>1419225</xdr:colOff>
      <xdr:row>0</xdr:row>
      <xdr:rowOff>423333</xdr:rowOff>
    </xdr:from>
    <xdr:to>
      <xdr:col>3</xdr:col>
      <xdr:colOff>539750</xdr:colOff>
      <xdr:row>0</xdr:row>
      <xdr:rowOff>624416</xdr:rowOff>
    </xdr:to>
    <xdr:sp macro="" textlink="">
      <xdr:nvSpPr>
        <xdr:cNvPr id="59" name="TextBox 58"/>
        <xdr:cNvSpPr txBox="1"/>
      </xdr:nvSpPr>
      <xdr:spPr>
        <a:xfrm>
          <a:off x="3276600" y="423333"/>
          <a:ext cx="1720850" cy="201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 baseline="0"/>
            <a:t>Assessed in 2014-15</a:t>
          </a:r>
          <a:endParaRPr lang="en-US" sz="1100" b="1" i="1"/>
        </a:p>
      </xdr:txBody>
    </xdr:sp>
    <xdr:clientData/>
  </xdr:twoCellAnchor>
  <xdr:twoCellAnchor>
    <xdr:from>
      <xdr:col>0</xdr:col>
      <xdr:colOff>151661</xdr:colOff>
      <xdr:row>0</xdr:row>
      <xdr:rowOff>778829</xdr:rowOff>
    </xdr:from>
    <xdr:to>
      <xdr:col>0</xdr:col>
      <xdr:colOff>424076</xdr:colOff>
      <xdr:row>0</xdr:row>
      <xdr:rowOff>967424</xdr:rowOff>
    </xdr:to>
    <xdr:sp macro="" textlink="">
      <xdr:nvSpPr>
        <xdr:cNvPr id="60" name="Rectangle 59"/>
        <xdr:cNvSpPr/>
      </xdr:nvSpPr>
      <xdr:spPr>
        <a:xfrm>
          <a:off x="151661" y="778829"/>
          <a:ext cx="272415" cy="18859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951547</xdr:colOff>
      <xdr:row>0</xdr:row>
      <xdr:rowOff>777345</xdr:rowOff>
    </xdr:from>
    <xdr:to>
      <xdr:col>1</xdr:col>
      <xdr:colOff>1234440</xdr:colOff>
      <xdr:row>0</xdr:row>
      <xdr:rowOff>948795</xdr:rowOff>
    </xdr:to>
    <xdr:sp macro="" textlink="">
      <xdr:nvSpPr>
        <xdr:cNvPr id="61" name="Rectangle 60"/>
        <xdr:cNvSpPr/>
      </xdr:nvSpPr>
      <xdr:spPr>
        <a:xfrm>
          <a:off x="2808922" y="777345"/>
          <a:ext cx="282893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480482</xdr:colOff>
      <xdr:row>0</xdr:row>
      <xdr:rowOff>423333</xdr:rowOff>
    </xdr:from>
    <xdr:to>
      <xdr:col>1</xdr:col>
      <xdr:colOff>375708</xdr:colOff>
      <xdr:row>0</xdr:row>
      <xdr:rowOff>636057</xdr:rowOff>
    </xdr:to>
    <xdr:sp macro="" textlink="">
      <xdr:nvSpPr>
        <xdr:cNvPr id="62" name="TextBox 61"/>
        <xdr:cNvSpPr txBox="1"/>
      </xdr:nvSpPr>
      <xdr:spPr>
        <a:xfrm>
          <a:off x="480482" y="423333"/>
          <a:ext cx="1752601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 baseline="0"/>
            <a:t>Assessed in 2013-14</a:t>
          </a:r>
          <a:endParaRPr lang="en-US" sz="1100" b="1" i="1"/>
        </a:p>
      </xdr:txBody>
    </xdr:sp>
    <xdr:clientData/>
  </xdr:twoCellAnchor>
  <xdr:twoCellAnchor>
    <xdr:from>
      <xdr:col>1</xdr:col>
      <xdr:colOff>1408640</xdr:colOff>
      <xdr:row>0</xdr:row>
      <xdr:rowOff>772583</xdr:rowOff>
    </xdr:from>
    <xdr:to>
      <xdr:col>3</xdr:col>
      <xdr:colOff>539749</xdr:colOff>
      <xdr:row>0</xdr:row>
      <xdr:rowOff>984250</xdr:rowOff>
    </xdr:to>
    <xdr:sp macro="" textlink="">
      <xdr:nvSpPr>
        <xdr:cNvPr id="63" name="TextBox 62"/>
        <xdr:cNvSpPr txBox="1"/>
      </xdr:nvSpPr>
      <xdr:spPr>
        <a:xfrm>
          <a:off x="3266015" y="772583"/>
          <a:ext cx="1731434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/>
            <a:t>Not Assessed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12302</xdr:colOff>
      <xdr:row>0</xdr:row>
      <xdr:rowOff>0</xdr:rowOff>
    </xdr:from>
    <xdr:ext cx="7500542" cy="1071562"/>
    <xdr:sp macro="" textlink="">
      <xdr:nvSpPr>
        <xdr:cNvPr id="9" name="Rectangle 8"/>
        <xdr:cNvSpPr/>
      </xdr:nvSpPr>
      <xdr:spPr>
        <a:xfrm>
          <a:off x="5643958" y="0"/>
          <a:ext cx="7500542" cy="1071562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3600" b="1" cap="none" spc="0">
              <a:ln w="11430"/>
              <a:solidFill>
                <a:sysClr val="windowText" lastClr="0000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Competencies</a:t>
          </a:r>
        </a:p>
      </xdr:txBody>
    </xdr:sp>
    <xdr:clientData/>
  </xdr:oneCellAnchor>
  <xdr:oneCellAnchor>
    <xdr:from>
      <xdr:col>4</xdr:col>
      <xdr:colOff>12302</xdr:colOff>
      <xdr:row>1</xdr:row>
      <xdr:rowOff>0</xdr:rowOff>
    </xdr:from>
    <xdr:ext cx="7417197" cy="704850"/>
    <xdr:sp macro="" textlink="">
      <xdr:nvSpPr>
        <xdr:cNvPr id="17" name="Rectangle 16"/>
        <xdr:cNvSpPr/>
      </xdr:nvSpPr>
      <xdr:spPr>
        <a:xfrm>
          <a:off x="5632052" y="666750"/>
          <a:ext cx="7417197" cy="7048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3600" b="1" cap="none" spc="0">
            <a:ln w="11430"/>
            <a:solidFill>
              <a:sysClr val="windowText" lastClr="0000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470959</xdr:colOff>
      <xdr:row>0</xdr:row>
      <xdr:rowOff>91281</xdr:rowOff>
    </xdr:from>
    <xdr:to>
      <xdr:col>1</xdr:col>
      <xdr:colOff>363802</xdr:colOff>
      <xdr:row>0</xdr:row>
      <xdr:rowOff>298449</xdr:rowOff>
    </xdr:to>
    <xdr:sp macro="" textlink="">
      <xdr:nvSpPr>
        <xdr:cNvPr id="31" name="TextBox 30"/>
        <xdr:cNvSpPr txBox="1"/>
      </xdr:nvSpPr>
      <xdr:spPr>
        <a:xfrm>
          <a:off x="470959" y="91281"/>
          <a:ext cx="1750218" cy="207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2011-12</a:t>
          </a:r>
        </a:p>
      </xdr:txBody>
    </xdr:sp>
    <xdr:clientData/>
  </xdr:twoCellAnchor>
  <xdr:twoCellAnchor>
    <xdr:from>
      <xdr:col>0</xdr:col>
      <xdr:colOff>141817</xdr:colOff>
      <xdr:row>0</xdr:row>
      <xdr:rowOff>127000</xdr:rowOff>
    </xdr:from>
    <xdr:to>
      <xdr:col>0</xdr:col>
      <xdr:colOff>412750</xdr:colOff>
      <xdr:row>0</xdr:row>
      <xdr:rowOff>311150</xdr:rowOff>
    </xdr:to>
    <xdr:sp macro="" textlink="">
      <xdr:nvSpPr>
        <xdr:cNvPr id="32" name="Rectangle 31"/>
        <xdr:cNvSpPr/>
      </xdr:nvSpPr>
      <xdr:spPr>
        <a:xfrm>
          <a:off x="141817" y="127000"/>
          <a:ext cx="270933" cy="1841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142876</xdr:colOff>
      <xdr:row>0</xdr:row>
      <xdr:rowOff>425662</xdr:rowOff>
    </xdr:from>
    <xdr:to>
      <xdr:col>0</xdr:col>
      <xdr:colOff>423334</xdr:colOff>
      <xdr:row>0</xdr:row>
      <xdr:rowOff>607272</xdr:rowOff>
    </xdr:to>
    <xdr:sp macro="" textlink="">
      <xdr:nvSpPr>
        <xdr:cNvPr id="33" name="Rectangle 32"/>
        <xdr:cNvSpPr/>
      </xdr:nvSpPr>
      <xdr:spPr>
        <a:xfrm>
          <a:off x="142876" y="425662"/>
          <a:ext cx="280458" cy="18161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469899</xdr:colOff>
      <xdr:row>0</xdr:row>
      <xdr:rowOff>762000</xdr:rowOff>
    </xdr:from>
    <xdr:to>
      <xdr:col>1</xdr:col>
      <xdr:colOff>365125</xdr:colOff>
      <xdr:row>0</xdr:row>
      <xdr:rowOff>974724</xdr:rowOff>
    </xdr:to>
    <xdr:sp macro="" textlink="">
      <xdr:nvSpPr>
        <xdr:cNvPr id="34" name="TextBox 33"/>
        <xdr:cNvSpPr txBox="1"/>
      </xdr:nvSpPr>
      <xdr:spPr>
        <a:xfrm>
          <a:off x="469899" y="762000"/>
          <a:ext cx="1752601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To Be</a:t>
          </a:r>
          <a:r>
            <a:rPr lang="en-US" sz="1100" b="1" i="1" baseline="0"/>
            <a:t> Assessed in 2015-16</a:t>
          </a:r>
          <a:endParaRPr lang="en-US" sz="1100" b="1" i="1"/>
        </a:p>
      </xdr:txBody>
    </xdr:sp>
    <xdr:clientData/>
  </xdr:twoCellAnchor>
  <xdr:twoCellAnchor>
    <xdr:from>
      <xdr:col>1</xdr:col>
      <xdr:colOff>940382</xdr:colOff>
      <xdr:row>0</xdr:row>
      <xdr:rowOff>118798</xdr:rowOff>
    </xdr:from>
    <xdr:to>
      <xdr:col>1</xdr:col>
      <xdr:colOff>1212797</xdr:colOff>
      <xdr:row>0</xdr:row>
      <xdr:rowOff>280723</xdr:rowOff>
    </xdr:to>
    <xdr:sp macro="" textlink="">
      <xdr:nvSpPr>
        <xdr:cNvPr id="35" name="Rectangle 34"/>
        <xdr:cNvSpPr/>
      </xdr:nvSpPr>
      <xdr:spPr>
        <a:xfrm>
          <a:off x="2797757" y="118798"/>
          <a:ext cx="272415" cy="161925"/>
        </a:xfrm>
        <a:prstGeom prst="rect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940964</xdr:colOff>
      <xdr:row>0</xdr:row>
      <xdr:rowOff>459847</xdr:rowOff>
    </xdr:from>
    <xdr:to>
      <xdr:col>1</xdr:col>
      <xdr:colOff>1223857</xdr:colOff>
      <xdr:row>0</xdr:row>
      <xdr:rowOff>631297</xdr:rowOff>
    </xdr:to>
    <xdr:sp macro="" textlink="">
      <xdr:nvSpPr>
        <xdr:cNvPr id="36" name="Rectangle 35"/>
        <xdr:cNvSpPr/>
      </xdr:nvSpPr>
      <xdr:spPr>
        <a:xfrm>
          <a:off x="2798339" y="459847"/>
          <a:ext cx="282893" cy="1714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1408642</xdr:colOff>
      <xdr:row>0</xdr:row>
      <xdr:rowOff>84668</xdr:rowOff>
    </xdr:from>
    <xdr:to>
      <xdr:col>3</xdr:col>
      <xdr:colOff>539750</xdr:colOff>
      <xdr:row>0</xdr:row>
      <xdr:rowOff>307976</xdr:rowOff>
    </xdr:to>
    <xdr:sp macro="" textlink="">
      <xdr:nvSpPr>
        <xdr:cNvPr id="37" name="TextBox 36"/>
        <xdr:cNvSpPr txBox="1"/>
      </xdr:nvSpPr>
      <xdr:spPr>
        <a:xfrm>
          <a:off x="3266017" y="84668"/>
          <a:ext cx="1731433" cy="223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/>
            <a:t>Assessed</a:t>
          </a:r>
          <a:r>
            <a:rPr lang="en-US" sz="1100" b="1" i="1" baseline="0"/>
            <a:t> in 2012-13</a:t>
          </a:r>
          <a:endParaRPr lang="en-US" sz="1100" b="1" i="1"/>
        </a:p>
      </xdr:txBody>
    </xdr:sp>
    <xdr:clientData/>
  </xdr:twoCellAnchor>
  <xdr:twoCellAnchor>
    <xdr:from>
      <xdr:col>1</xdr:col>
      <xdr:colOff>1419225</xdr:colOff>
      <xdr:row>0</xdr:row>
      <xdr:rowOff>423333</xdr:rowOff>
    </xdr:from>
    <xdr:to>
      <xdr:col>3</xdr:col>
      <xdr:colOff>539750</xdr:colOff>
      <xdr:row>0</xdr:row>
      <xdr:rowOff>624416</xdr:rowOff>
    </xdr:to>
    <xdr:sp macro="" textlink="">
      <xdr:nvSpPr>
        <xdr:cNvPr id="38" name="TextBox 37"/>
        <xdr:cNvSpPr txBox="1"/>
      </xdr:nvSpPr>
      <xdr:spPr>
        <a:xfrm>
          <a:off x="3276600" y="423333"/>
          <a:ext cx="1720850" cy="201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 baseline="0"/>
            <a:t>Assessed  in 2014-15</a:t>
          </a:r>
          <a:endParaRPr lang="en-US" sz="1100" b="1" i="1"/>
        </a:p>
      </xdr:txBody>
    </xdr:sp>
    <xdr:clientData/>
  </xdr:twoCellAnchor>
  <xdr:twoCellAnchor>
    <xdr:from>
      <xdr:col>0</xdr:col>
      <xdr:colOff>151661</xdr:colOff>
      <xdr:row>0</xdr:row>
      <xdr:rowOff>778829</xdr:rowOff>
    </xdr:from>
    <xdr:to>
      <xdr:col>0</xdr:col>
      <xdr:colOff>424076</xdr:colOff>
      <xdr:row>0</xdr:row>
      <xdr:rowOff>967424</xdr:rowOff>
    </xdr:to>
    <xdr:sp macro="" textlink="">
      <xdr:nvSpPr>
        <xdr:cNvPr id="39" name="Rectangle 38"/>
        <xdr:cNvSpPr/>
      </xdr:nvSpPr>
      <xdr:spPr>
        <a:xfrm>
          <a:off x="151661" y="778829"/>
          <a:ext cx="272415" cy="188595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951547</xdr:colOff>
      <xdr:row>0</xdr:row>
      <xdr:rowOff>777345</xdr:rowOff>
    </xdr:from>
    <xdr:to>
      <xdr:col>1</xdr:col>
      <xdr:colOff>1234440</xdr:colOff>
      <xdr:row>0</xdr:row>
      <xdr:rowOff>948795</xdr:rowOff>
    </xdr:to>
    <xdr:sp macro="" textlink="">
      <xdr:nvSpPr>
        <xdr:cNvPr id="40" name="Rectangle 39"/>
        <xdr:cNvSpPr/>
      </xdr:nvSpPr>
      <xdr:spPr>
        <a:xfrm>
          <a:off x="2808922" y="777345"/>
          <a:ext cx="282893" cy="171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480482</xdr:colOff>
      <xdr:row>0</xdr:row>
      <xdr:rowOff>423333</xdr:rowOff>
    </xdr:from>
    <xdr:to>
      <xdr:col>1</xdr:col>
      <xdr:colOff>375708</xdr:colOff>
      <xdr:row>0</xdr:row>
      <xdr:rowOff>636057</xdr:rowOff>
    </xdr:to>
    <xdr:sp macro="" textlink="">
      <xdr:nvSpPr>
        <xdr:cNvPr id="41" name="TextBox 40"/>
        <xdr:cNvSpPr txBox="1"/>
      </xdr:nvSpPr>
      <xdr:spPr>
        <a:xfrm>
          <a:off x="480482" y="423333"/>
          <a:ext cx="1752601" cy="212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 i="1" baseline="0"/>
            <a:t>Assessed in 2013-14</a:t>
          </a:r>
          <a:endParaRPr lang="en-US" sz="1100" b="1" i="1"/>
        </a:p>
      </xdr:txBody>
    </xdr:sp>
    <xdr:clientData/>
  </xdr:twoCellAnchor>
  <xdr:twoCellAnchor>
    <xdr:from>
      <xdr:col>1</xdr:col>
      <xdr:colOff>1408640</xdr:colOff>
      <xdr:row>0</xdr:row>
      <xdr:rowOff>772583</xdr:rowOff>
    </xdr:from>
    <xdr:to>
      <xdr:col>3</xdr:col>
      <xdr:colOff>539749</xdr:colOff>
      <xdr:row>0</xdr:row>
      <xdr:rowOff>984250</xdr:rowOff>
    </xdr:to>
    <xdr:sp macro="" textlink="">
      <xdr:nvSpPr>
        <xdr:cNvPr id="42" name="TextBox 41"/>
        <xdr:cNvSpPr txBox="1"/>
      </xdr:nvSpPr>
      <xdr:spPr>
        <a:xfrm>
          <a:off x="3266015" y="772583"/>
          <a:ext cx="1731434" cy="211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1"/>
            <a:t>Not Assessed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8"/>
  <sheetViews>
    <sheetView zoomScaleNormal="100" workbookViewId="0">
      <pane xSplit="2" ySplit="1" topLeftCell="C211" activePane="bottomRight" state="frozen"/>
      <selection pane="topRight" activeCell="C1" sqref="C1"/>
      <selection pane="bottomLeft" activeCell="A2" sqref="A2"/>
      <selection pane="bottomRight" activeCell="B121" sqref="B121"/>
    </sheetView>
  </sheetViews>
  <sheetFormatPr defaultRowHeight="15" x14ac:dyDescent="0.25"/>
  <cols>
    <col min="1" max="1" width="25.140625" bestFit="1" customWidth="1"/>
    <col min="2" max="2" width="16.28515625" bestFit="1" customWidth="1"/>
    <col min="3" max="3" width="16.28515625" customWidth="1"/>
    <col min="4" max="4" width="17.42578125" bestFit="1" customWidth="1"/>
    <col min="5" max="5" width="19.7109375" bestFit="1" customWidth="1"/>
    <col min="6" max="6" width="16.7109375" customWidth="1"/>
    <col min="7" max="7" width="29.28515625" customWidth="1"/>
    <col min="8" max="8" width="25.7109375" bestFit="1" customWidth="1"/>
    <col min="9" max="9" width="30" bestFit="1" customWidth="1"/>
    <col min="10" max="10" width="25.7109375" bestFit="1" customWidth="1"/>
    <col min="11" max="11" width="30" bestFit="1" customWidth="1"/>
    <col min="12" max="12" width="28.7109375" style="5" customWidth="1"/>
    <col min="13" max="13" width="24.28515625" customWidth="1"/>
  </cols>
  <sheetData>
    <row r="1" spans="1:12" ht="36" customHeight="1" thickBot="1" x14ac:dyDescent="0.3">
      <c r="A1" s="9" t="s">
        <v>252</v>
      </c>
      <c r="B1" s="9" t="s">
        <v>0</v>
      </c>
      <c r="C1" s="9" t="s">
        <v>255</v>
      </c>
      <c r="D1" s="10" t="s">
        <v>1</v>
      </c>
      <c r="E1" s="10" t="s">
        <v>60</v>
      </c>
      <c r="F1" s="10" t="s">
        <v>59</v>
      </c>
      <c r="G1" s="10" t="s">
        <v>249</v>
      </c>
      <c r="H1" s="10" t="s">
        <v>247</v>
      </c>
      <c r="I1" s="10" t="s">
        <v>250</v>
      </c>
      <c r="J1" s="10" t="s">
        <v>58</v>
      </c>
      <c r="K1" s="10" t="s">
        <v>251</v>
      </c>
      <c r="L1" s="10" t="s">
        <v>248</v>
      </c>
    </row>
    <row r="2" spans="1:12" ht="18.75" x14ac:dyDescent="0.25">
      <c r="A2" s="11" t="s">
        <v>14</v>
      </c>
      <c r="B2" s="1"/>
      <c r="C2" s="1"/>
      <c r="D2" s="2"/>
      <c r="E2" s="2"/>
      <c r="F2" s="3"/>
      <c r="G2" s="3"/>
      <c r="H2" s="3"/>
      <c r="I2" s="3"/>
      <c r="J2" s="3"/>
      <c r="K2" s="3"/>
      <c r="L2" s="4"/>
    </row>
    <row r="3" spans="1:12" x14ac:dyDescent="0.25">
      <c r="A3" s="12"/>
      <c r="B3" t="s">
        <v>2</v>
      </c>
      <c r="C3" s="97" t="s">
        <v>152</v>
      </c>
      <c r="D3" s="18">
        <v>14</v>
      </c>
      <c r="E3" s="136">
        <f>10/14</f>
        <v>0.7142857142857143</v>
      </c>
      <c r="F3" s="18" t="s">
        <v>253</v>
      </c>
      <c r="G3" s="18" t="s">
        <v>253</v>
      </c>
      <c r="H3" s="136">
        <f>4/14</f>
        <v>0.2857142857142857</v>
      </c>
      <c r="I3" s="18" t="s">
        <v>253</v>
      </c>
      <c r="J3" s="136">
        <v>0</v>
      </c>
      <c r="K3" s="18" t="s">
        <v>357</v>
      </c>
      <c r="L3" s="137">
        <v>1</v>
      </c>
    </row>
    <row r="4" spans="1:12" x14ac:dyDescent="0.25">
      <c r="A4" s="12"/>
      <c r="B4" t="s">
        <v>3</v>
      </c>
      <c r="C4" s="97" t="s">
        <v>152</v>
      </c>
      <c r="D4" s="18">
        <v>10</v>
      </c>
      <c r="E4" s="136">
        <f>5/10</f>
        <v>0.5</v>
      </c>
      <c r="F4" s="18" t="s">
        <v>253</v>
      </c>
      <c r="G4" s="18" t="s">
        <v>253</v>
      </c>
      <c r="H4" s="136">
        <f>5/10</f>
        <v>0.5</v>
      </c>
      <c r="I4" s="18" t="s">
        <v>253</v>
      </c>
      <c r="J4" s="136">
        <v>0</v>
      </c>
      <c r="K4" s="18" t="s">
        <v>357</v>
      </c>
      <c r="L4" s="137">
        <v>1</v>
      </c>
    </row>
    <row r="5" spans="1:12" x14ac:dyDescent="0.25">
      <c r="A5" s="12"/>
      <c r="B5" t="s">
        <v>4</v>
      </c>
      <c r="C5" s="97" t="s">
        <v>152</v>
      </c>
      <c r="D5" s="18">
        <v>8</v>
      </c>
      <c r="E5" s="136">
        <f>3/8</f>
        <v>0.375</v>
      </c>
      <c r="F5" s="18" t="s">
        <v>253</v>
      </c>
      <c r="G5" s="18" t="s">
        <v>253</v>
      </c>
      <c r="H5" s="136">
        <f>5/8</f>
        <v>0.625</v>
      </c>
      <c r="I5" s="18" t="s">
        <v>253</v>
      </c>
      <c r="J5" s="136">
        <v>0</v>
      </c>
      <c r="K5" s="18" t="s">
        <v>357</v>
      </c>
      <c r="L5" s="137">
        <v>1</v>
      </c>
    </row>
    <row r="6" spans="1:12" x14ac:dyDescent="0.25">
      <c r="A6" s="12"/>
      <c r="B6" t="s">
        <v>5</v>
      </c>
      <c r="C6" s="97" t="s">
        <v>152</v>
      </c>
      <c r="D6" s="18">
        <v>8</v>
      </c>
      <c r="E6" s="136">
        <v>1</v>
      </c>
      <c r="F6" s="18" t="s">
        <v>253</v>
      </c>
      <c r="G6" s="18" t="s">
        <v>253</v>
      </c>
      <c r="H6" s="136">
        <v>0</v>
      </c>
      <c r="I6" s="18" t="s">
        <v>357</v>
      </c>
      <c r="J6" s="136">
        <v>0</v>
      </c>
      <c r="K6" s="18" t="s">
        <v>357</v>
      </c>
      <c r="L6" s="137">
        <v>1</v>
      </c>
    </row>
    <row r="7" spans="1:12" x14ac:dyDescent="0.25">
      <c r="A7" s="12"/>
      <c r="B7" t="s">
        <v>6</v>
      </c>
      <c r="C7" s="97" t="s">
        <v>152</v>
      </c>
      <c r="D7" s="18">
        <v>13</v>
      </c>
      <c r="E7" s="136">
        <f>8/13</f>
        <v>0.61538461538461542</v>
      </c>
      <c r="F7" s="18" t="s">
        <v>253</v>
      </c>
      <c r="G7" s="18" t="s">
        <v>253</v>
      </c>
      <c r="H7" s="136">
        <f>5/13</f>
        <v>0.38461538461538464</v>
      </c>
      <c r="I7" s="18" t="s">
        <v>253</v>
      </c>
      <c r="J7" s="136">
        <v>0</v>
      </c>
      <c r="K7" s="18" t="s">
        <v>357</v>
      </c>
      <c r="L7" s="137">
        <v>1</v>
      </c>
    </row>
    <row r="8" spans="1:12" x14ac:dyDescent="0.25">
      <c r="A8" s="12"/>
      <c r="B8" t="s">
        <v>7</v>
      </c>
      <c r="C8" s="97" t="s">
        <v>152</v>
      </c>
      <c r="D8" s="18">
        <v>11</v>
      </c>
      <c r="E8" s="136">
        <f>7/11</f>
        <v>0.63636363636363635</v>
      </c>
      <c r="F8" s="18" t="s">
        <v>253</v>
      </c>
      <c r="G8" s="18" t="s">
        <v>253</v>
      </c>
      <c r="H8" s="136">
        <f>4/11</f>
        <v>0.36363636363636365</v>
      </c>
      <c r="I8" s="18" t="s">
        <v>253</v>
      </c>
      <c r="J8" s="136">
        <v>0</v>
      </c>
      <c r="K8" s="18" t="s">
        <v>357</v>
      </c>
      <c r="L8" s="137">
        <v>1</v>
      </c>
    </row>
    <row r="9" spans="1:12" x14ac:dyDescent="0.25">
      <c r="A9" s="12"/>
      <c r="B9" t="s">
        <v>8</v>
      </c>
      <c r="C9" s="97" t="s">
        <v>152</v>
      </c>
      <c r="D9" s="18">
        <v>23</v>
      </c>
      <c r="E9" s="136">
        <f>5/23</f>
        <v>0.21739130434782608</v>
      </c>
      <c r="F9" s="18" t="s">
        <v>253</v>
      </c>
      <c r="G9" s="18" t="s">
        <v>253</v>
      </c>
      <c r="H9" s="136">
        <f>18/23</f>
        <v>0.78260869565217395</v>
      </c>
      <c r="I9" s="18" t="s">
        <v>253</v>
      </c>
      <c r="J9" s="136">
        <v>0</v>
      </c>
      <c r="K9" s="18" t="s">
        <v>357</v>
      </c>
      <c r="L9" s="137">
        <v>1</v>
      </c>
    </row>
    <row r="10" spans="1:12" x14ac:dyDescent="0.25">
      <c r="A10" s="12"/>
      <c r="B10" t="s">
        <v>9</v>
      </c>
      <c r="C10" s="97" t="s">
        <v>152</v>
      </c>
      <c r="D10" s="18">
        <v>12</v>
      </c>
      <c r="E10" s="136"/>
      <c r="F10" s="18"/>
      <c r="G10" s="18"/>
      <c r="H10" s="136"/>
      <c r="I10" s="18"/>
      <c r="J10" s="136"/>
      <c r="K10" s="18"/>
      <c r="L10" s="137">
        <v>1</v>
      </c>
    </row>
    <row r="11" spans="1:12" x14ac:dyDescent="0.25">
      <c r="A11" s="12"/>
      <c r="B11" t="s">
        <v>12</v>
      </c>
      <c r="C11" s="97" t="s">
        <v>152</v>
      </c>
      <c r="D11" s="18">
        <v>11</v>
      </c>
      <c r="E11" s="136"/>
      <c r="F11" s="18"/>
      <c r="G11" s="18"/>
      <c r="H11" s="136"/>
      <c r="I11" s="18"/>
      <c r="J11" s="136"/>
      <c r="K11" s="18"/>
      <c r="L11" s="137">
        <v>1</v>
      </c>
    </row>
    <row r="12" spans="1:12" x14ac:dyDescent="0.25">
      <c r="A12" s="12"/>
      <c r="B12" t="s">
        <v>10</v>
      </c>
      <c r="C12" s="97" t="s">
        <v>152</v>
      </c>
      <c r="D12" s="18">
        <v>17</v>
      </c>
      <c r="E12" s="136">
        <v>1</v>
      </c>
      <c r="F12" s="18" t="s">
        <v>253</v>
      </c>
      <c r="G12" s="18" t="s">
        <v>253</v>
      </c>
      <c r="H12" s="136">
        <v>0</v>
      </c>
      <c r="I12" s="18" t="s">
        <v>357</v>
      </c>
      <c r="J12" s="136">
        <v>0</v>
      </c>
      <c r="K12" s="18" t="s">
        <v>357</v>
      </c>
      <c r="L12" s="137">
        <v>1</v>
      </c>
    </row>
    <row r="13" spans="1:12" x14ac:dyDescent="0.25">
      <c r="A13" s="12"/>
      <c r="B13" t="s">
        <v>11</v>
      </c>
      <c r="C13" s="97" t="s">
        <v>152</v>
      </c>
      <c r="D13" s="18">
        <v>7</v>
      </c>
      <c r="E13" s="136"/>
      <c r="F13" s="18"/>
      <c r="G13" s="18"/>
      <c r="H13" s="136"/>
      <c r="I13" s="18"/>
      <c r="J13" s="136"/>
      <c r="K13" s="18"/>
      <c r="L13" s="137">
        <v>1</v>
      </c>
    </row>
    <row r="14" spans="1:12" x14ac:dyDescent="0.25">
      <c r="A14" s="12"/>
      <c r="B14" t="s">
        <v>69</v>
      </c>
      <c r="C14" s="97" t="s">
        <v>152</v>
      </c>
      <c r="D14" s="18">
        <v>8</v>
      </c>
      <c r="E14" s="136"/>
      <c r="F14" s="18"/>
      <c r="G14" s="18"/>
      <c r="H14" s="136"/>
      <c r="I14" s="18"/>
      <c r="J14" s="136"/>
      <c r="K14" s="18"/>
      <c r="L14" s="137">
        <v>1</v>
      </c>
    </row>
    <row r="15" spans="1:12" x14ac:dyDescent="0.25">
      <c r="A15" s="12"/>
      <c r="B15" t="s">
        <v>13</v>
      </c>
      <c r="C15" s="97" t="s">
        <v>152</v>
      </c>
      <c r="D15" s="18">
        <v>8</v>
      </c>
      <c r="E15" s="136"/>
      <c r="F15" s="18"/>
      <c r="G15" s="18"/>
      <c r="H15" s="136"/>
      <c r="I15" s="18"/>
      <c r="J15" s="136"/>
      <c r="K15" s="18"/>
      <c r="L15" s="137">
        <v>1</v>
      </c>
    </row>
    <row r="16" spans="1:12" x14ac:dyDescent="0.25">
      <c r="A16" s="12"/>
      <c r="B16" t="s">
        <v>68</v>
      </c>
      <c r="C16" s="97" t="s">
        <v>152</v>
      </c>
      <c r="D16" s="18">
        <v>9</v>
      </c>
      <c r="E16" s="136">
        <v>1</v>
      </c>
      <c r="F16" s="18" t="s">
        <v>253</v>
      </c>
      <c r="G16" s="18" t="s">
        <v>253</v>
      </c>
      <c r="H16" s="136">
        <v>0</v>
      </c>
      <c r="I16" s="18" t="s">
        <v>357</v>
      </c>
      <c r="J16" s="136">
        <v>0</v>
      </c>
      <c r="K16" s="18" t="s">
        <v>357</v>
      </c>
      <c r="L16" s="137">
        <v>1</v>
      </c>
    </row>
    <row r="17" spans="1:12" x14ac:dyDescent="0.25">
      <c r="A17" s="12"/>
      <c r="B17" t="s">
        <v>67</v>
      </c>
      <c r="C17" s="97" t="s">
        <v>152</v>
      </c>
      <c r="D17" s="18">
        <v>13</v>
      </c>
      <c r="E17" s="136">
        <v>1</v>
      </c>
      <c r="F17" s="18" t="s">
        <v>253</v>
      </c>
      <c r="G17" s="18" t="s">
        <v>253</v>
      </c>
      <c r="H17" s="136">
        <v>0</v>
      </c>
      <c r="I17" s="18" t="s">
        <v>357</v>
      </c>
      <c r="J17" s="136">
        <v>0</v>
      </c>
      <c r="K17" s="18" t="s">
        <v>357</v>
      </c>
      <c r="L17" s="137">
        <v>1</v>
      </c>
    </row>
    <row r="18" spans="1:12" ht="18.75" customHeight="1" x14ac:dyDescent="0.25">
      <c r="A18" s="13" t="s">
        <v>15</v>
      </c>
      <c r="C18" s="3"/>
      <c r="D18" s="18"/>
      <c r="E18" s="136"/>
      <c r="F18" s="18"/>
      <c r="G18" s="18"/>
      <c r="H18" s="136"/>
      <c r="I18" s="18"/>
      <c r="J18" s="136"/>
      <c r="K18" s="18"/>
      <c r="L18" s="137">
        <v>1</v>
      </c>
    </row>
    <row r="19" spans="1:12" x14ac:dyDescent="0.25">
      <c r="A19" s="12"/>
      <c r="B19" t="s">
        <v>16</v>
      </c>
      <c r="C19" s="97" t="s">
        <v>256</v>
      </c>
      <c r="D19" s="18">
        <v>13</v>
      </c>
      <c r="E19" s="136">
        <f>4/13</f>
        <v>0.30769230769230771</v>
      </c>
      <c r="F19" s="18" t="s">
        <v>253</v>
      </c>
      <c r="G19" s="18" t="s">
        <v>253</v>
      </c>
      <c r="H19" s="136">
        <v>0</v>
      </c>
      <c r="I19" s="18" t="s">
        <v>927</v>
      </c>
      <c r="J19" s="136">
        <v>0</v>
      </c>
      <c r="K19" s="18" t="s">
        <v>927</v>
      </c>
      <c r="L19" s="137">
        <v>1</v>
      </c>
    </row>
    <row r="20" spans="1:12" x14ac:dyDescent="0.25">
      <c r="A20" s="12"/>
      <c r="B20" t="s">
        <v>17</v>
      </c>
      <c r="C20" s="97" t="s">
        <v>256</v>
      </c>
      <c r="D20" s="18">
        <v>11</v>
      </c>
      <c r="E20" s="136">
        <f>6/11</f>
        <v>0.54545454545454541</v>
      </c>
      <c r="F20" s="18" t="s">
        <v>253</v>
      </c>
      <c r="G20" s="18" t="s">
        <v>253</v>
      </c>
      <c r="H20" s="136">
        <f>5/11</f>
        <v>0.45454545454545453</v>
      </c>
      <c r="I20" s="18" t="s">
        <v>253</v>
      </c>
      <c r="J20" s="136">
        <v>0</v>
      </c>
      <c r="K20" s="18" t="s">
        <v>357</v>
      </c>
      <c r="L20" s="137">
        <v>1</v>
      </c>
    </row>
    <row r="21" spans="1:12" x14ac:dyDescent="0.25">
      <c r="A21" s="12"/>
      <c r="B21" t="s">
        <v>18</v>
      </c>
      <c r="C21" s="97" t="s">
        <v>256</v>
      </c>
      <c r="D21" s="18">
        <v>15</v>
      </c>
      <c r="E21" s="136">
        <f>3/15</f>
        <v>0.2</v>
      </c>
      <c r="F21" s="18" t="s">
        <v>253</v>
      </c>
      <c r="G21" s="18" t="s">
        <v>253</v>
      </c>
      <c r="H21" s="136">
        <v>0</v>
      </c>
      <c r="I21" s="18" t="s">
        <v>927</v>
      </c>
      <c r="J21" s="136">
        <v>0</v>
      </c>
      <c r="K21" s="18" t="s">
        <v>927</v>
      </c>
      <c r="L21" s="137">
        <v>1</v>
      </c>
    </row>
    <row r="22" spans="1:12" x14ac:dyDescent="0.25">
      <c r="A22" s="12"/>
      <c r="B22" t="s">
        <v>19</v>
      </c>
      <c r="C22" s="97" t="s">
        <v>256</v>
      </c>
      <c r="D22" s="18">
        <v>16</v>
      </c>
      <c r="E22" s="136">
        <f>2/16</f>
        <v>0.125</v>
      </c>
      <c r="F22" s="18" t="s">
        <v>253</v>
      </c>
      <c r="G22" s="18" t="s">
        <v>253</v>
      </c>
      <c r="H22" s="136">
        <v>0</v>
      </c>
      <c r="I22" s="18" t="s">
        <v>927</v>
      </c>
      <c r="J22" s="136">
        <v>0</v>
      </c>
      <c r="K22" s="18" t="s">
        <v>927</v>
      </c>
      <c r="L22" s="137">
        <v>1</v>
      </c>
    </row>
    <row r="23" spans="1:12" x14ac:dyDescent="0.25">
      <c r="A23" s="12"/>
      <c r="B23" t="s">
        <v>20</v>
      </c>
      <c r="C23" s="97" t="s">
        <v>256</v>
      </c>
      <c r="D23" s="18">
        <v>8</v>
      </c>
      <c r="E23" s="136"/>
      <c r="F23" s="18"/>
      <c r="G23" s="18"/>
      <c r="H23" s="136"/>
      <c r="I23" s="18"/>
      <c r="J23" s="136"/>
      <c r="K23" s="18"/>
      <c r="L23" s="137">
        <v>1</v>
      </c>
    </row>
    <row r="24" spans="1:12" ht="18.75" customHeight="1" x14ac:dyDescent="0.25">
      <c r="A24" s="13" t="s">
        <v>21</v>
      </c>
      <c r="C24" s="3"/>
      <c r="D24" s="18"/>
      <c r="E24" s="136"/>
      <c r="F24" s="18"/>
      <c r="G24" s="18"/>
      <c r="H24" s="136"/>
      <c r="I24" s="18"/>
      <c r="J24" s="136"/>
      <c r="K24" s="18"/>
      <c r="L24" s="137">
        <v>1</v>
      </c>
    </row>
    <row r="25" spans="1:12" x14ac:dyDescent="0.25">
      <c r="A25" s="12"/>
      <c r="B25" t="s">
        <v>22</v>
      </c>
      <c r="C25" s="97" t="s">
        <v>257</v>
      </c>
      <c r="D25" s="18">
        <v>8</v>
      </c>
      <c r="E25" s="136">
        <f>1/8</f>
        <v>0.125</v>
      </c>
      <c r="F25" s="18" t="s">
        <v>253</v>
      </c>
      <c r="G25" s="18" t="s">
        <v>253</v>
      </c>
      <c r="H25" s="136">
        <f>4/8</f>
        <v>0.5</v>
      </c>
      <c r="I25" s="18" t="s">
        <v>253</v>
      </c>
      <c r="J25" s="136">
        <f>3/8</f>
        <v>0.375</v>
      </c>
      <c r="K25" s="18" t="s">
        <v>253</v>
      </c>
      <c r="L25" s="137">
        <v>1</v>
      </c>
    </row>
    <row r="26" spans="1:12" x14ac:dyDescent="0.25">
      <c r="A26" s="7" t="s">
        <v>61</v>
      </c>
      <c r="B26" t="s">
        <v>23</v>
      </c>
      <c r="C26" s="97" t="s">
        <v>257</v>
      </c>
      <c r="D26" s="18">
        <v>10</v>
      </c>
      <c r="E26" s="136"/>
      <c r="F26" s="18"/>
      <c r="G26" s="18"/>
      <c r="H26" s="136"/>
      <c r="I26" s="18"/>
      <c r="J26" s="136"/>
      <c r="K26" s="18"/>
      <c r="L26" s="137">
        <v>1</v>
      </c>
    </row>
    <row r="27" spans="1:12" x14ac:dyDescent="0.25">
      <c r="A27" s="7" t="s">
        <v>61</v>
      </c>
      <c r="B27" t="s">
        <v>24</v>
      </c>
      <c r="C27" s="97" t="s">
        <v>257</v>
      </c>
      <c r="D27" s="18">
        <v>12</v>
      </c>
      <c r="E27" s="136"/>
      <c r="F27" s="18"/>
      <c r="G27" s="18"/>
      <c r="H27" s="136"/>
      <c r="I27" s="18"/>
      <c r="J27" s="136"/>
      <c r="K27" s="18"/>
      <c r="L27" s="137">
        <v>1</v>
      </c>
    </row>
    <row r="28" spans="1:12" x14ac:dyDescent="0.25">
      <c r="A28" s="7" t="s">
        <v>61</v>
      </c>
      <c r="B28" t="s">
        <v>26</v>
      </c>
      <c r="C28" s="97" t="s">
        <v>257</v>
      </c>
      <c r="D28" s="18">
        <v>4</v>
      </c>
      <c r="E28" s="136"/>
      <c r="F28" s="18"/>
      <c r="G28" s="18"/>
      <c r="H28" s="136"/>
      <c r="I28" s="18"/>
      <c r="J28" s="136"/>
      <c r="K28" s="18"/>
      <c r="L28" s="137">
        <v>1</v>
      </c>
    </row>
    <row r="29" spans="1:12" ht="18.75" customHeight="1" x14ac:dyDescent="0.25">
      <c r="A29" s="13" t="s">
        <v>25</v>
      </c>
      <c r="C29" s="3"/>
      <c r="D29" s="18"/>
      <c r="E29" s="136"/>
      <c r="F29" s="18"/>
      <c r="G29" s="18"/>
      <c r="H29" s="136"/>
      <c r="I29" s="18"/>
      <c r="J29" s="136"/>
      <c r="K29" s="18"/>
      <c r="L29" s="137">
        <v>1</v>
      </c>
    </row>
    <row r="30" spans="1:12" x14ac:dyDescent="0.25">
      <c r="A30" s="12"/>
      <c r="B30" t="s">
        <v>27</v>
      </c>
      <c r="C30" s="97" t="s">
        <v>258</v>
      </c>
      <c r="D30" s="18">
        <v>8</v>
      </c>
      <c r="E30" s="136">
        <f>5/8</f>
        <v>0.625</v>
      </c>
      <c r="F30" s="18" t="s">
        <v>253</v>
      </c>
      <c r="G30" s="18" t="s">
        <v>253</v>
      </c>
      <c r="H30" s="136">
        <v>0</v>
      </c>
      <c r="I30" s="18" t="s">
        <v>927</v>
      </c>
      <c r="J30" s="136">
        <v>0</v>
      </c>
      <c r="K30" s="18" t="s">
        <v>927</v>
      </c>
      <c r="L30" s="137">
        <v>1</v>
      </c>
    </row>
    <row r="31" spans="1:12" x14ac:dyDescent="0.25">
      <c r="A31" s="12"/>
      <c r="B31" t="s">
        <v>28</v>
      </c>
      <c r="C31" s="97" t="s">
        <v>258</v>
      </c>
      <c r="D31" s="18">
        <v>7</v>
      </c>
      <c r="E31" s="136">
        <f>5/7</f>
        <v>0.7142857142857143</v>
      </c>
      <c r="F31" s="18" t="s">
        <v>253</v>
      </c>
      <c r="G31" s="18" t="s">
        <v>253</v>
      </c>
      <c r="H31" s="136">
        <v>0</v>
      </c>
      <c r="I31" s="18" t="s">
        <v>927</v>
      </c>
      <c r="J31" s="136">
        <v>0</v>
      </c>
      <c r="K31" s="18" t="s">
        <v>927</v>
      </c>
      <c r="L31" s="137">
        <v>1</v>
      </c>
    </row>
    <row r="32" spans="1:12" x14ac:dyDescent="0.25">
      <c r="A32" s="12"/>
      <c r="B32" t="s">
        <v>29</v>
      </c>
      <c r="C32" s="97" t="s">
        <v>258</v>
      </c>
      <c r="D32" s="18">
        <v>8</v>
      </c>
      <c r="E32" s="136">
        <f>6/8</f>
        <v>0.75</v>
      </c>
      <c r="F32" s="18" t="s">
        <v>253</v>
      </c>
      <c r="G32" s="18" t="s">
        <v>253</v>
      </c>
      <c r="H32" s="136">
        <v>0</v>
      </c>
      <c r="I32" s="18" t="s">
        <v>927</v>
      </c>
      <c r="J32" s="136">
        <v>0</v>
      </c>
      <c r="K32" s="18" t="s">
        <v>927</v>
      </c>
      <c r="L32" s="137">
        <v>1</v>
      </c>
    </row>
    <row r="33" spans="1:12" x14ac:dyDescent="0.25">
      <c r="A33" s="7" t="s">
        <v>61</v>
      </c>
      <c r="B33" t="s">
        <v>30</v>
      </c>
      <c r="C33" s="97" t="s">
        <v>258</v>
      </c>
      <c r="D33" s="18">
        <v>9</v>
      </c>
      <c r="E33" s="136"/>
      <c r="F33" s="18"/>
      <c r="G33" s="18"/>
      <c r="H33" s="136"/>
      <c r="I33" s="18"/>
      <c r="J33" s="136"/>
      <c r="K33" s="18"/>
      <c r="L33" s="137">
        <v>1</v>
      </c>
    </row>
    <row r="34" spans="1:12" x14ac:dyDescent="0.25">
      <c r="A34" s="7" t="s">
        <v>61</v>
      </c>
      <c r="B34" t="s">
        <v>31</v>
      </c>
      <c r="C34" s="97" t="s">
        <v>258</v>
      </c>
      <c r="D34" s="18">
        <v>8</v>
      </c>
      <c r="E34" s="136"/>
      <c r="F34" s="18"/>
      <c r="G34" s="18"/>
      <c r="H34" s="136"/>
      <c r="I34" s="18"/>
      <c r="J34" s="136"/>
      <c r="K34" s="18"/>
      <c r="L34" s="137">
        <v>1</v>
      </c>
    </row>
    <row r="35" spans="1:12" x14ac:dyDescent="0.25">
      <c r="A35" s="7" t="s">
        <v>61</v>
      </c>
      <c r="B35" t="s">
        <v>32</v>
      </c>
      <c r="C35" s="97" t="s">
        <v>258</v>
      </c>
      <c r="D35" s="18">
        <v>11</v>
      </c>
      <c r="E35" s="136"/>
      <c r="F35" s="18"/>
      <c r="G35" s="18"/>
      <c r="H35" s="136"/>
      <c r="I35" s="18"/>
      <c r="J35" s="136"/>
      <c r="K35" s="18"/>
      <c r="L35" s="137">
        <v>1</v>
      </c>
    </row>
    <row r="36" spans="1:12" ht="18.75" customHeight="1" x14ac:dyDescent="0.25">
      <c r="A36" s="13" t="s">
        <v>33</v>
      </c>
      <c r="C36" s="3"/>
      <c r="D36" s="18"/>
      <c r="E36" s="136"/>
      <c r="F36" s="18"/>
      <c r="G36" s="18"/>
      <c r="H36" s="136"/>
      <c r="I36" s="18"/>
      <c r="J36" s="136"/>
      <c r="K36" s="18"/>
      <c r="L36" s="137">
        <v>1</v>
      </c>
    </row>
    <row r="37" spans="1:12" x14ac:dyDescent="0.25">
      <c r="A37" s="12"/>
      <c r="B37" t="s">
        <v>34</v>
      </c>
      <c r="C37" s="97" t="s">
        <v>257</v>
      </c>
      <c r="D37" s="18">
        <v>6</v>
      </c>
      <c r="E37" s="136">
        <f>6/6</f>
        <v>1</v>
      </c>
      <c r="F37" s="18" t="s">
        <v>253</v>
      </c>
      <c r="G37" s="18" t="s">
        <v>253</v>
      </c>
      <c r="H37" s="136">
        <v>0</v>
      </c>
      <c r="I37" s="18" t="s">
        <v>357</v>
      </c>
      <c r="J37" s="136">
        <v>0</v>
      </c>
      <c r="K37" s="18" t="s">
        <v>357</v>
      </c>
      <c r="L37" s="137">
        <v>1</v>
      </c>
    </row>
    <row r="38" spans="1:12" x14ac:dyDescent="0.25">
      <c r="A38" s="12"/>
      <c r="B38" t="s">
        <v>35</v>
      </c>
      <c r="C38" s="97" t="s">
        <v>257</v>
      </c>
      <c r="D38" s="18">
        <v>9</v>
      </c>
      <c r="E38" s="136">
        <f>9/9</f>
        <v>1</v>
      </c>
      <c r="F38" s="18" t="s">
        <v>253</v>
      </c>
      <c r="G38" s="18" t="s">
        <v>253</v>
      </c>
      <c r="H38" s="136">
        <v>0</v>
      </c>
      <c r="I38" s="18" t="s">
        <v>357</v>
      </c>
      <c r="J38" s="136">
        <v>0</v>
      </c>
      <c r="K38" s="18" t="s">
        <v>357</v>
      </c>
      <c r="L38" s="137">
        <v>1</v>
      </c>
    </row>
    <row r="39" spans="1:12" x14ac:dyDescent="0.25">
      <c r="A39" s="12"/>
      <c r="B39" t="s">
        <v>36</v>
      </c>
      <c r="C39" s="97" t="s">
        <v>257</v>
      </c>
      <c r="D39" s="18">
        <v>5</v>
      </c>
      <c r="E39" s="136">
        <f>5/5</f>
        <v>1</v>
      </c>
      <c r="F39" s="18" t="s">
        <v>253</v>
      </c>
      <c r="G39" s="18" t="s">
        <v>253</v>
      </c>
      <c r="H39" s="136">
        <v>0</v>
      </c>
      <c r="I39" s="18" t="s">
        <v>357</v>
      </c>
      <c r="J39" s="136">
        <v>0</v>
      </c>
      <c r="K39" s="18" t="s">
        <v>357</v>
      </c>
      <c r="L39" s="137">
        <v>1</v>
      </c>
    </row>
    <row r="40" spans="1:12" x14ac:dyDescent="0.25">
      <c r="A40" s="12"/>
      <c r="B40" t="s">
        <v>37</v>
      </c>
      <c r="C40" s="97" t="s">
        <v>257</v>
      </c>
      <c r="D40" s="18">
        <v>5</v>
      </c>
      <c r="E40" s="136">
        <v>1</v>
      </c>
      <c r="F40" s="18" t="s">
        <v>253</v>
      </c>
      <c r="G40" s="18" t="s">
        <v>253</v>
      </c>
      <c r="H40" s="136">
        <v>0</v>
      </c>
      <c r="I40" s="18" t="s">
        <v>357</v>
      </c>
      <c r="J40" s="136">
        <v>0</v>
      </c>
      <c r="K40" s="18" t="s">
        <v>357</v>
      </c>
      <c r="L40" s="137">
        <v>1</v>
      </c>
    </row>
    <row r="41" spans="1:12" x14ac:dyDescent="0.25">
      <c r="A41" s="12"/>
      <c r="B41" t="s">
        <v>38</v>
      </c>
      <c r="C41" s="97" t="s">
        <v>257</v>
      </c>
      <c r="D41" s="18">
        <v>5</v>
      </c>
      <c r="E41" s="136"/>
      <c r="F41" s="18"/>
      <c r="G41" s="18"/>
      <c r="H41" s="136"/>
      <c r="I41" s="18"/>
      <c r="J41" s="136"/>
      <c r="K41" s="18"/>
      <c r="L41" s="137">
        <v>1</v>
      </c>
    </row>
    <row r="42" spans="1:12" x14ac:dyDescent="0.25">
      <c r="A42" s="12"/>
      <c r="B42" t="s">
        <v>39</v>
      </c>
      <c r="C42" s="97" t="s">
        <v>257</v>
      </c>
      <c r="D42" s="18">
        <v>5</v>
      </c>
      <c r="E42" s="136">
        <f>5/5</f>
        <v>1</v>
      </c>
      <c r="F42" s="18" t="s">
        <v>253</v>
      </c>
      <c r="G42" s="18" t="s">
        <v>253</v>
      </c>
      <c r="H42" s="136">
        <v>0</v>
      </c>
      <c r="I42" s="18" t="s">
        <v>357</v>
      </c>
      <c r="J42" s="136">
        <v>0</v>
      </c>
      <c r="K42" s="18" t="s">
        <v>357</v>
      </c>
      <c r="L42" s="137">
        <v>1</v>
      </c>
    </row>
    <row r="43" spans="1:12" x14ac:dyDescent="0.25">
      <c r="A43" s="12"/>
      <c r="B43" t="s">
        <v>40</v>
      </c>
      <c r="C43" s="97" t="s">
        <v>257</v>
      </c>
      <c r="D43" s="18">
        <v>12</v>
      </c>
      <c r="E43" s="136"/>
      <c r="F43" s="18"/>
      <c r="G43" s="18"/>
      <c r="H43" s="136"/>
      <c r="I43" s="18"/>
      <c r="J43" s="136"/>
      <c r="K43" s="18"/>
      <c r="L43" s="137">
        <v>1</v>
      </c>
    </row>
    <row r="44" spans="1:12" x14ac:dyDescent="0.25">
      <c r="A44" s="12"/>
      <c r="B44" t="s">
        <v>41</v>
      </c>
      <c r="C44" s="97" t="s">
        <v>257</v>
      </c>
      <c r="D44" s="18">
        <v>4</v>
      </c>
      <c r="E44" s="136">
        <f>4/4</f>
        <v>1</v>
      </c>
      <c r="F44" s="18" t="s">
        <v>253</v>
      </c>
      <c r="G44" s="18" t="s">
        <v>253</v>
      </c>
      <c r="H44" s="136">
        <v>0</v>
      </c>
      <c r="I44" s="18" t="s">
        <v>927</v>
      </c>
      <c r="J44" s="136">
        <v>0</v>
      </c>
      <c r="K44" s="18" t="s">
        <v>927</v>
      </c>
      <c r="L44" s="137">
        <v>1</v>
      </c>
    </row>
    <row r="45" spans="1:12" x14ac:dyDescent="0.25">
      <c r="A45" s="12"/>
      <c r="B45" t="s">
        <v>42</v>
      </c>
      <c r="C45" s="97" t="s">
        <v>257</v>
      </c>
      <c r="D45" s="18">
        <v>5</v>
      </c>
      <c r="E45" s="136">
        <f>5/5</f>
        <v>1</v>
      </c>
      <c r="F45" s="18" t="s">
        <v>253</v>
      </c>
      <c r="G45" s="18" t="s">
        <v>253</v>
      </c>
      <c r="H45" s="136">
        <v>0</v>
      </c>
      <c r="I45" s="18" t="s">
        <v>927</v>
      </c>
      <c r="J45" s="136">
        <v>0</v>
      </c>
      <c r="K45" s="18" t="s">
        <v>927</v>
      </c>
      <c r="L45" s="137">
        <v>1</v>
      </c>
    </row>
    <row r="46" spans="1:12" x14ac:dyDescent="0.25">
      <c r="A46" s="12"/>
      <c r="B46" t="s">
        <v>43</v>
      </c>
      <c r="C46" s="97" t="s">
        <v>257</v>
      </c>
      <c r="D46" s="18">
        <v>9</v>
      </c>
      <c r="E46" s="136">
        <f>2/9</f>
        <v>0.22222222222222221</v>
      </c>
      <c r="F46" s="18" t="s">
        <v>253</v>
      </c>
      <c r="G46" s="18" t="s">
        <v>253</v>
      </c>
      <c r="H46" s="136">
        <v>0</v>
      </c>
      <c r="I46" s="18" t="s">
        <v>927</v>
      </c>
      <c r="J46" s="136">
        <v>0</v>
      </c>
      <c r="K46" s="18" t="s">
        <v>927</v>
      </c>
      <c r="L46" s="137">
        <v>1</v>
      </c>
    </row>
    <row r="47" spans="1:12" x14ac:dyDescent="0.25">
      <c r="A47" s="12"/>
      <c r="B47" t="s">
        <v>44</v>
      </c>
      <c r="C47" s="97" t="s">
        <v>257</v>
      </c>
      <c r="D47" s="18">
        <v>5</v>
      </c>
      <c r="E47" s="136">
        <f>4/5</f>
        <v>0.8</v>
      </c>
      <c r="F47" s="18" t="s">
        <v>253</v>
      </c>
      <c r="G47" s="18" t="s">
        <v>253</v>
      </c>
      <c r="H47" s="136">
        <v>0</v>
      </c>
      <c r="I47" s="18" t="s">
        <v>357</v>
      </c>
      <c r="J47" s="136">
        <v>0</v>
      </c>
      <c r="K47" s="18" t="s">
        <v>357</v>
      </c>
      <c r="L47" s="137">
        <v>1</v>
      </c>
    </row>
    <row r="48" spans="1:12" x14ac:dyDescent="0.25">
      <c r="A48" s="12"/>
      <c r="B48" t="s">
        <v>45</v>
      </c>
      <c r="C48" s="97" t="s">
        <v>257</v>
      </c>
      <c r="D48" s="18">
        <v>7</v>
      </c>
      <c r="E48" s="136">
        <f>1/7</f>
        <v>0.14285714285714285</v>
      </c>
      <c r="F48" s="18" t="s">
        <v>253</v>
      </c>
      <c r="G48" s="18" t="s">
        <v>253</v>
      </c>
      <c r="H48" s="136">
        <f>6/7</f>
        <v>0.8571428571428571</v>
      </c>
      <c r="I48" s="18" t="s">
        <v>357</v>
      </c>
      <c r="J48" s="136">
        <v>0</v>
      </c>
      <c r="K48" s="18" t="s">
        <v>357</v>
      </c>
      <c r="L48" s="137">
        <v>1</v>
      </c>
    </row>
    <row r="49" spans="1:12" x14ac:dyDescent="0.25">
      <c r="A49" s="12"/>
      <c r="B49" t="s">
        <v>46</v>
      </c>
      <c r="C49" s="97" t="s">
        <v>257</v>
      </c>
      <c r="D49" s="18">
        <v>6</v>
      </c>
      <c r="E49" s="136">
        <f>6/6</f>
        <v>1</v>
      </c>
      <c r="F49" s="18" t="s">
        <v>253</v>
      </c>
      <c r="G49" s="18" t="s">
        <v>253</v>
      </c>
      <c r="H49" s="136">
        <v>0</v>
      </c>
      <c r="I49" s="18" t="s">
        <v>927</v>
      </c>
      <c r="J49" s="136">
        <v>0</v>
      </c>
      <c r="K49" s="18" t="s">
        <v>927</v>
      </c>
      <c r="L49" s="137">
        <v>1</v>
      </c>
    </row>
    <row r="50" spans="1:12" x14ac:dyDescent="0.25">
      <c r="A50" s="12"/>
      <c r="B50" t="s">
        <v>47</v>
      </c>
      <c r="C50" s="97" t="s">
        <v>257</v>
      </c>
      <c r="D50" s="18">
        <v>6</v>
      </c>
      <c r="E50" s="136">
        <f>1/6</f>
        <v>0.16666666666666666</v>
      </c>
      <c r="F50" s="18" t="s">
        <v>253</v>
      </c>
      <c r="G50" s="18" t="s">
        <v>253</v>
      </c>
      <c r="H50" s="136">
        <v>0</v>
      </c>
      <c r="I50" s="18" t="s">
        <v>357</v>
      </c>
      <c r="J50" s="136">
        <f>5/6</f>
        <v>0.83333333333333337</v>
      </c>
      <c r="K50" s="18" t="s">
        <v>357</v>
      </c>
      <c r="L50" s="137">
        <v>1</v>
      </c>
    </row>
    <row r="51" spans="1:12" x14ac:dyDescent="0.25">
      <c r="A51" s="12"/>
      <c r="B51" t="s">
        <v>48</v>
      </c>
      <c r="C51" s="97" t="s">
        <v>257</v>
      </c>
      <c r="D51" s="18">
        <v>7</v>
      </c>
      <c r="E51" s="136">
        <f>1/7</f>
        <v>0.14285714285714285</v>
      </c>
      <c r="F51" s="18" t="s">
        <v>253</v>
      </c>
      <c r="G51" s="18" t="s">
        <v>253</v>
      </c>
      <c r="H51" s="136">
        <f>6/7</f>
        <v>0.8571428571428571</v>
      </c>
      <c r="I51" s="18" t="s">
        <v>357</v>
      </c>
      <c r="J51" s="136">
        <v>0</v>
      </c>
      <c r="K51" s="18" t="s">
        <v>357</v>
      </c>
      <c r="L51" s="137">
        <v>1</v>
      </c>
    </row>
    <row r="52" spans="1:12" x14ac:dyDescent="0.25">
      <c r="A52" s="12"/>
      <c r="B52" t="s">
        <v>49</v>
      </c>
      <c r="C52" s="97" t="s">
        <v>257</v>
      </c>
      <c r="D52" s="18">
        <v>7</v>
      </c>
      <c r="E52" s="136">
        <f>0/7</f>
        <v>0</v>
      </c>
      <c r="F52" s="18" t="s">
        <v>357</v>
      </c>
      <c r="G52" s="18" t="s">
        <v>357</v>
      </c>
      <c r="H52" s="136">
        <v>0</v>
      </c>
      <c r="I52" s="18" t="s">
        <v>357</v>
      </c>
      <c r="J52" s="136">
        <f>7/7</f>
        <v>1</v>
      </c>
      <c r="K52" s="18" t="s">
        <v>357</v>
      </c>
      <c r="L52" s="137">
        <v>1</v>
      </c>
    </row>
    <row r="53" spans="1:12" x14ac:dyDescent="0.25">
      <c r="A53" s="12"/>
      <c r="B53" t="s">
        <v>50</v>
      </c>
      <c r="C53" s="97" t="s">
        <v>257</v>
      </c>
      <c r="D53" s="18">
        <v>6</v>
      </c>
      <c r="E53" s="136">
        <f>6/6</f>
        <v>1</v>
      </c>
      <c r="F53" s="18" t="s">
        <v>357</v>
      </c>
      <c r="G53" s="18" t="s">
        <v>357</v>
      </c>
      <c r="H53" s="136">
        <v>0</v>
      </c>
      <c r="I53" s="18" t="s">
        <v>357</v>
      </c>
      <c r="J53" s="136">
        <v>0</v>
      </c>
      <c r="K53" s="18" t="s">
        <v>357</v>
      </c>
      <c r="L53" s="137">
        <v>1</v>
      </c>
    </row>
    <row r="54" spans="1:12" x14ac:dyDescent="0.25">
      <c r="A54" s="12"/>
      <c r="B54" t="s">
        <v>51</v>
      </c>
      <c r="C54" s="97" t="s">
        <v>257</v>
      </c>
      <c r="D54" s="18">
        <v>6</v>
      </c>
      <c r="E54" s="136">
        <f>6/6</f>
        <v>1</v>
      </c>
      <c r="F54" s="18" t="s">
        <v>357</v>
      </c>
      <c r="G54" s="18" t="s">
        <v>357</v>
      </c>
      <c r="H54" s="136">
        <v>0</v>
      </c>
      <c r="I54" s="18" t="s">
        <v>357</v>
      </c>
      <c r="J54" s="136">
        <v>0</v>
      </c>
      <c r="K54" s="18" t="s">
        <v>357</v>
      </c>
      <c r="L54" s="137">
        <v>1</v>
      </c>
    </row>
    <row r="55" spans="1:12" x14ac:dyDescent="0.25">
      <c r="A55" s="12"/>
      <c r="B55" t="s">
        <v>938</v>
      </c>
      <c r="C55" s="97" t="s">
        <v>257</v>
      </c>
      <c r="D55" s="18">
        <v>2</v>
      </c>
      <c r="E55" s="136"/>
      <c r="F55" s="18"/>
      <c r="G55" s="18"/>
      <c r="H55" s="136"/>
      <c r="I55" s="18"/>
      <c r="J55" s="136"/>
      <c r="K55" s="18"/>
      <c r="L55" s="137">
        <v>1</v>
      </c>
    </row>
    <row r="56" spans="1:12" x14ac:dyDescent="0.25">
      <c r="A56" s="12"/>
      <c r="B56" t="s">
        <v>52</v>
      </c>
      <c r="C56" s="97" t="s">
        <v>257</v>
      </c>
      <c r="D56" s="18">
        <v>6</v>
      </c>
      <c r="E56" s="136">
        <f>6/6</f>
        <v>1</v>
      </c>
      <c r="F56" s="18" t="s">
        <v>357</v>
      </c>
      <c r="G56" s="18" t="s">
        <v>357</v>
      </c>
      <c r="H56" s="136">
        <v>0</v>
      </c>
      <c r="I56" s="18" t="s">
        <v>357</v>
      </c>
      <c r="J56" s="136">
        <v>0</v>
      </c>
      <c r="K56" s="18" t="s">
        <v>357</v>
      </c>
      <c r="L56" s="137">
        <v>1</v>
      </c>
    </row>
    <row r="57" spans="1:12" x14ac:dyDescent="0.25">
      <c r="A57" s="12"/>
      <c r="B57" t="s">
        <v>53</v>
      </c>
      <c r="C57" s="97" t="s">
        <v>257</v>
      </c>
      <c r="D57" s="18">
        <v>13</v>
      </c>
      <c r="E57" s="136">
        <f>7/13</f>
        <v>0.53846153846153844</v>
      </c>
      <c r="F57" s="18" t="s">
        <v>357</v>
      </c>
      <c r="G57" s="18" t="s">
        <v>357</v>
      </c>
      <c r="H57" s="136">
        <v>0</v>
      </c>
      <c r="I57" s="18" t="s">
        <v>357</v>
      </c>
      <c r="J57" s="136">
        <v>0</v>
      </c>
      <c r="K57" s="18" t="s">
        <v>357</v>
      </c>
      <c r="L57" s="137">
        <v>1</v>
      </c>
    </row>
    <row r="58" spans="1:12" x14ac:dyDescent="0.25">
      <c r="A58" s="12"/>
      <c r="B58" t="s">
        <v>54</v>
      </c>
      <c r="C58" s="97" t="s">
        <v>257</v>
      </c>
      <c r="D58" s="18">
        <v>6</v>
      </c>
      <c r="E58" s="136"/>
      <c r="F58" s="18"/>
      <c r="G58" s="18"/>
      <c r="H58" s="136"/>
      <c r="I58" s="18"/>
      <c r="J58" s="136"/>
      <c r="K58" s="18"/>
      <c r="L58" s="137">
        <v>1</v>
      </c>
    </row>
    <row r="59" spans="1:12" x14ac:dyDescent="0.25">
      <c r="A59" s="12"/>
      <c r="B59" t="s">
        <v>55</v>
      </c>
      <c r="C59" s="97" t="s">
        <v>257</v>
      </c>
      <c r="D59" s="18">
        <v>7</v>
      </c>
      <c r="E59" s="136">
        <f>7/7</f>
        <v>1</v>
      </c>
      <c r="F59" s="18" t="s">
        <v>357</v>
      </c>
      <c r="G59" s="18" t="s">
        <v>357</v>
      </c>
      <c r="H59" s="136">
        <v>0</v>
      </c>
      <c r="I59" s="18" t="s">
        <v>357</v>
      </c>
      <c r="J59" s="136">
        <v>0</v>
      </c>
      <c r="K59" s="18" t="s">
        <v>357</v>
      </c>
      <c r="L59" s="137">
        <v>1</v>
      </c>
    </row>
    <row r="60" spans="1:12" x14ac:dyDescent="0.25">
      <c r="A60" s="12"/>
      <c r="B60" t="s">
        <v>56</v>
      </c>
      <c r="C60" s="97" t="s">
        <v>257</v>
      </c>
      <c r="D60" s="18">
        <v>8</v>
      </c>
      <c r="E60" s="136">
        <f>8/8</f>
        <v>1</v>
      </c>
      <c r="F60" s="18" t="s">
        <v>253</v>
      </c>
      <c r="G60" s="18" t="s">
        <v>253</v>
      </c>
      <c r="H60" s="136">
        <v>0</v>
      </c>
      <c r="I60" s="18" t="s">
        <v>357</v>
      </c>
      <c r="J60" s="136">
        <v>0</v>
      </c>
      <c r="K60" s="18" t="s">
        <v>357</v>
      </c>
      <c r="L60" s="137">
        <v>1</v>
      </c>
    </row>
    <row r="61" spans="1:12" x14ac:dyDescent="0.25">
      <c r="A61" s="12"/>
      <c r="B61" t="s">
        <v>57</v>
      </c>
      <c r="C61" s="97" t="s">
        <v>257</v>
      </c>
      <c r="D61" s="18">
        <v>9</v>
      </c>
      <c r="E61" s="136"/>
      <c r="F61" s="18"/>
      <c r="G61" s="18"/>
      <c r="H61" s="136"/>
      <c r="I61" s="18"/>
      <c r="J61" s="136"/>
      <c r="K61" s="18"/>
      <c r="L61" s="137">
        <v>1</v>
      </c>
    </row>
    <row r="62" spans="1:12" x14ac:dyDescent="0.25">
      <c r="A62" s="7" t="s">
        <v>61</v>
      </c>
      <c r="B62" t="s">
        <v>63</v>
      </c>
      <c r="C62" s="97" t="s">
        <v>257</v>
      </c>
      <c r="D62" s="18">
        <v>9</v>
      </c>
      <c r="E62" s="136"/>
      <c r="F62" s="18"/>
      <c r="G62" s="18"/>
      <c r="H62" s="136"/>
      <c r="I62" s="18"/>
      <c r="J62" s="136"/>
      <c r="K62" s="18"/>
      <c r="L62" s="137">
        <v>1</v>
      </c>
    </row>
    <row r="63" spans="1:12" x14ac:dyDescent="0.25">
      <c r="A63" s="7" t="s">
        <v>61</v>
      </c>
      <c r="B63" t="s">
        <v>64</v>
      </c>
      <c r="C63" s="97" t="s">
        <v>257</v>
      </c>
      <c r="D63" s="18">
        <v>9</v>
      </c>
      <c r="E63" s="136"/>
      <c r="F63" s="18"/>
      <c r="G63" s="18"/>
      <c r="H63" s="136"/>
      <c r="I63" s="18"/>
      <c r="J63" s="136"/>
      <c r="K63" s="18"/>
      <c r="L63" s="137">
        <v>1</v>
      </c>
    </row>
    <row r="64" spans="1:12" x14ac:dyDescent="0.25">
      <c r="A64" s="7" t="s">
        <v>61</v>
      </c>
      <c r="B64" t="s">
        <v>65</v>
      </c>
      <c r="C64" s="97" t="s">
        <v>257</v>
      </c>
      <c r="D64" s="18">
        <v>9</v>
      </c>
      <c r="E64" s="136"/>
      <c r="F64" s="18"/>
      <c r="G64" s="18"/>
      <c r="H64" s="136"/>
      <c r="I64" s="18"/>
      <c r="J64" s="136"/>
      <c r="K64" s="18"/>
      <c r="L64" s="137">
        <v>1</v>
      </c>
    </row>
    <row r="65" spans="1:12" x14ac:dyDescent="0.25">
      <c r="A65" s="7" t="s">
        <v>61</v>
      </c>
      <c r="B65" t="s">
        <v>62</v>
      </c>
      <c r="C65" s="97" t="s">
        <v>257</v>
      </c>
      <c r="D65" s="18">
        <v>8</v>
      </c>
      <c r="E65" s="136"/>
      <c r="F65" s="18"/>
      <c r="G65" s="18"/>
      <c r="H65" s="136"/>
      <c r="I65" s="18"/>
      <c r="J65" s="136"/>
      <c r="K65" s="18"/>
      <c r="L65" s="137">
        <v>1</v>
      </c>
    </row>
    <row r="66" spans="1:12" x14ac:dyDescent="0.25">
      <c r="A66" s="7" t="s">
        <v>61</v>
      </c>
      <c r="B66" t="s">
        <v>66</v>
      </c>
      <c r="C66" s="97" t="s">
        <v>257</v>
      </c>
      <c r="D66" s="18">
        <v>8</v>
      </c>
      <c r="E66" s="136"/>
      <c r="F66" s="18"/>
      <c r="G66" s="18"/>
      <c r="H66" s="136"/>
      <c r="I66" s="18"/>
      <c r="J66" s="136"/>
      <c r="K66" s="18"/>
      <c r="L66" s="137">
        <v>1</v>
      </c>
    </row>
    <row r="67" spans="1:12" x14ac:dyDescent="0.25">
      <c r="A67" s="7" t="s">
        <v>61</v>
      </c>
      <c r="B67" t="s">
        <v>70</v>
      </c>
      <c r="C67" s="97" t="s">
        <v>257</v>
      </c>
      <c r="D67" s="18">
        <v>8</v>
      </c>
      <c r="E67" s="136"/>
      <c r="F67" s="18"/>
      <c r="G67" s="18"/>
      <c r="H67" s="136"/>
      <c r="I67" s="18"/>
      <c r="J67" s="136"/>
      <c r="K67" s="18"/>
      <c r="L67" s="137">
        <v>1</v>
      </c>
    </row>
    <row r="68" spans="1:12" x14ac:dyDescent="0.25">
      <c r="A68" s="7" t="s">
        <v>61</v>
      </c>
      <c r="B68" t="s">
        <v>71</v>
      </c>
      <c r="C68" s="97" t="s">
        <v>257</v>
      </c>
      <c r="D68" s="18">
        <v>8</v>
      </c>
      <c r="E68" s="136"/>
      <c r="F68" s="18"/>
      <c r="G68" s="18"/>
      <c r="H68" s="136"/>
      <c r="I68" s="18"/>
      <c r="J68" s="136"/>
      <c r="K68" s="18"/>
      <c r="L68" s="137">
        <v>1</v>
      </c>
    </row>
    <row r="69" spans="1:12" x14ac:dyDescent="0.25">
      <c r="A69" s="7" t="s">
        <v>61</v>
      </c>
      <c r="B69" t="s">
        <v>72</v>
      </c>
      <c r="C69" s="97" t="s">
        <v>257</v>
      </c>
      <c r="D69" s="18">
        <v>10</v>
      </c>
      <c r="E69" s="136"/>
      <c r="F69" s="18"/>
      <c r="G69" s="18"/>
      <c r="H69" s="136"/>
      <c r="I69" s="18"/>
      <c r="J69" s="136"/>
      <c r="K69" s="18"/>
      <c r="L69" s="137">
        <v>1</v>
      </c>
    </row>
    <row r="70" spans="1:12" x14ac:dyDescent="0.25">
      <c r="A70" s="7" t="s">
        <v>61</v>
      </c>
      <c r="B70" t="s">
        <v>73</v>
      </c>
      <c r="C70" s="97" t="s">
        <v>257</v>
      </c>
      <c r="D70" s="18">
        <v>10</v>
      </c>
      <c r="E70" s="136"/>
      <c r="F70" s="18"/>
      <c r="G70" s="18"/>
      <c r="H70" s="136"/>
      <c r="I70" s="18"/>
      <c r="J70" s="136"/>
      <c r="K70" s="18"/>
      <c r="L70" s="137">
        <v>1</v>
      </c>
    </row>
    <row r="71" spans="1:12" x14ac:dyDescent="0.25">
      <c r="A71" s="7" t="s">
        <v>61</v>
      </c>
      <c r="B71" t="s">
        <v>74</v>
      </c>
      <c r="C71" s="97" t="s">
        <v>257</v>
      </c>
      <c r="D71" s="18">
        <v>10</v>
      </c>
      <c r="E71" s="136"/>
      <c r="F71" s="18"/>
      <c r="G71" s="18"/>
      <c r="H71" s="136"/>
      <c r="I71" s="18"/>
      <c r="J71" s="136"/>
      <c r="K71" s="18"/>
      <c r="L71" s="137">
        <v>1</v>
      </c>
    </row>
    <row r="72" spans="1:12" x14ac:dyDescent="0.25">
      <c r="A72" s="7" t="s">
        <v>61</v>
      </c>
      <c r="B72" t="s">
        <v>75</v>
      </c>
      <c r="C72" s="97" t="s">
        <v>257</v>
      </c>
      <c r="D72" s="18">
        <v>10</v>
      </c>
      <c r="E72" s="136"/>
      <c r="F72" s="18"/>
      <c r="G72" s="18"/>
      <c r="H72" s="136"/>
      <c r="I72" s="18"/>
      <c r="J72" s="136"/>
      <c r="K72" s="18"/>
      <c r="L72" s="137">
        <v>1</v>
      </c>
    </row>
    <row r="73" spans="1:12" x14ac:dyDescent="0.25">
      <c r="A73" s="7" t="s">
        <v>61</v>
      </c>
      <c r="B73" t="s">
        <v>76</v>
      </c>
      <c r="C73" s="97" t="s">
        <v>257</v>
      </c>
      <c r="D73" s="18">
        <v>10</v>
      </c>
      <c r="E73" s="136"/>
      <c r="F73" s="18"/>
      <c r="G73" s="18"/>
      <c r="H73" s="136"/>
      <c r="I73" s="18"/>
      <c r="J73" s="136"/>
      <c r="K73" s="18"/>
      <c r="L73" s="137">
        <v>1</v>
      </c>
    </row>
    <row r="74" spans="1:12" x14ac:dyDescent="0.25">
      <c r="A74" s="7" t="s">
        <v>61</v>
      </c>
      <c r="B74" t="s">
        <v>77</v>
      </c>
      <c r="C74" s="97" t="s">
        <v>257</v>
      </c>
      <c r="D74" s="18">
        <v>10</v>
      </c>
      <c r="E74" s="136"/>
      <c r="F74" s="18"/>
      <c r="G74" s="18"/>
      <c r="H74" s="136"/>
      <c r="I74" s="18"/>
      <c r="J74" s="136"/>
      <c r="K74" s="18"/>
      <c r="L74" s="137">
        <v>1</v>
      </c>
    </row>
    <row r="75" spans="1:12" x14ac:dyDescent="0.25">
      <c r="A75" s="7" t="s">
        <v>61</v>
      </c>
      <c r="B75" t="s">
        <v>78</v>
      </c>
      <c r="C75" s="97" t="s">
        <v>257</v>
      </c>
      <c r="D75" s="18">
        <v>10</v>
      </c>
      <c r="E75" s="136"/>
      <c r="F75" s="18"/>
      <c r="G75" s="18"/>
      <c r="H75" s="136"/>
      <c r="I75" s="18"/>
      <c r="J75" s="136"/>
      <c r="K75" s="18"/>
      <c r="L75" s="137">
        <v>1</v>
      </c>
    </row>
    <row r="76" spans="1:12" x14ac:dyDescent="0.25">
      <c r="A76" s="7" t="s">
        <v>61</v>
      </c>
      <c r="B76" t="s">
        <v>79</v>
      </c>
      <c r="C76" s="97" t="s">
        <v>257</v>
      </c>
      <c r="D76" s="18">
        <v>6</v>
      </c>
      <c r="E76" s="136"/>
      <c r="F76" s="18"/>
      <c r="G76" s="18"/>
      <c r="H76" s="136"/>
      <c r="I76" s="18"/>
      <c r="J76" s="136"/>
      <c r="K76" s="18"/>
      <c r="L76" s="137">
        <v>1</v>
      </c>
    </row>
    <row r="77" spans="1:12" x14ac:dyDescent="0.25">
      <c r="A77" s="7" t="s">
        <v>61</v>
      </c>
      <c r="B77" t="s">
        <v>80</v>
      </c>
      <c r="C77" s="97" t="s">
        <v>257</v>
      </c>
      <c r="D77" s="18">
        <v>5</v>
      </c>
      <c r="E77" s="136"/>
      <c r="F77" s="18"/>
      <c r="G77" s="18"/>
      <c r="H77" s="136"/>
      <c r="I77" s="18"/>
      <c r="J77" s="136"/>
      <c r="K77" s="18"/>
      <c r="L77" s="137">
        <v>1</v>
      </c>
    </row>
    <row r="78" spans="1:12" x14ac:dyDescent="0.25">
      <c r="A78" s="7" t="s">
        <v>61</v>
      </c>
      <c r="B78" t="s">
        <v>81</v>
      </c>
      <c r="C78" s="97" t="s">
        <v>257</v>
      </c>
      <c r="D78" s="18">
        <v>6</v>
      </c>
      <c r="E78" s="136"/>
      <c r="F78" s="18"/>
      <c r="G78" s="18"/>
      <c r="H78" s="136"/>
      <c r="I78" s="18"/>
      <c r="J78" s="136"/>
      <c r="K78" s="18"/>
      <c r="L78" s="137">
        <v>1</v>
      </c>
    </row>
    <row r="79" spans="1:12" x14ac:dyDescent="0.25">
      <c r="A79" s="7"/>
      <c r="B79" t="s">
        <v>82</v>
      </c>
      <c r="C79" s="97" t="s">
        <v>257</v>
      </c>
      <c r="D79" s="18">
        <v>5</v>
      </c>
      <c r="E79" s="136">
        <f>3/5</f>
        <v>0.6</v>
      </c>
      <c r="F79" s="18" t="s">
        <v>253</v>
      </c>
      <c r="G79" s="18" t="s">
        <v>253</v>
      </c>
      <c r="H79" s="136">
        <v>0</v>
      </c>
      <c r="I79" s="18" t="s">
        <v>357</v>
      </c>
      <c r="J79" s="136">
        <v>0</v>
      </c>
      <c r="K79" s="18" t="s">
        <v>357</v>
      </c>
      <c r="L79" s="137">
        <v>1</v>
      </c>
    </row>
    <row r="80" spans="1:12" x14ac:dyDescent="0.25">
      <c r="A80" s="7" t="s">
        <v>61</v>
      </c>
      <c r="B80" t="s">
        <v>83</v>
      </c>
      <c r="C80" s="97" t="s">
        <v>257</v>
      </c>
      <c r="D80" s="18">
        <v>5</v>
      </c>
      <c r="E80" s="136"/>
      <c r="F80" s="18"/>
      <c r="G80" s="18"/>
      <c r="H80" s="136"/>
      <c r="I80" s="18"/>
      <c r="J80" s="136"/>
      <c r="K80" s="18"/>
      <c r="L80" s="137">
        <v>1</v>
      </c>
    </row>
    <row r="81" spans="1:12" x14ac:dyDescent="0.25">
      <c r="A81" s="7" t="s">
        <v>61</v>
      </c>
      <c r="B81" t="s">
        <v>84</v>
      </c>
      <c r="C81" s="97" t="s">
        <v>257</v>
      </c>
      <c r="D81" s="18">
        <v>7</v>
      </c>
      <c r="E81" s="136"/>
      <c r="F81" s="18"/>
      <c r="G81" s="18"/>
      <c r="H81" s="136"/>
      <c r="I81" s="18"/>
      <c r="J81" s="136"/>
      <c r="K81" s="18"/>
      <c r="L81" s="137">
        <v>1</v>
      </c>
    </row>
    <row r="82" spans="1:12" x14ac:dyDescent="0.25">
      <c r="A82" s="7"/>
      <c r="B82" t="s">
        <v>85</v>
      </c>
      <c r="C82" s="97" t="s">
        <v>257</v>
      </c>
      <c r="D82" s="18">
        <v>6</v>
      </c>
      <c r="E82" s="136">
        <f>5/5</f>
        <v>1</v>
      </c>
      <c r="F82" s="18" t="s">
        <v>253</v>
      </c>
      <c r="G82" s="18" t="s">
        <v>253</v>
      </c>
      <c r="H82" s="136">
        <v>0</v>
      </c>
      <c r="I82" s="18" t="s">
        <v>357</v>
      </c>
      <c r="J82" s="136">
        <v>0</v>
      </c>
      <c r="K82" s="18" t="s">
        <v>357</v>
      </c>
      <c r="L82" s="137">
        <v>1</v>
      </c>
    </row>
    <row r="83" spans="1:12" x14ac:dyDescent="0.25">
      <c r="A83" s="7"/>
      <c r="B83" t="s">
        <v>86</v>
      </c>
      <c r="C83" s="97" t="s">
        <v>257</v>
      </c>
      <c r="D83" s="18">
        <v>4</v>
      </c>
      <c r="E83" s="136">
        <f>4/4</f>
        <v>1</v>
      </c>
      <c r="F83" s="18" t="s">
        <v>253</v>
      </c>
      <c r="G83" s="18" t="s">
        <v>253</v>
      </c>
      <c r="H83" s="136">
        <v>0</v>
      </c>
      <c r="I83" s="18" t="s">
        <v>357</v>
      </c>
      <c r="J83" s="136">
        <v>0</v>
      </c>
      <c r="K83" s="18" t="s">
        <v>357</v>
      </c>
      <c r="L83" s="137">
        <v>1</v>
      </c>
    </row>
    <row r="84" spans="1:12" x14ac:dyDescent="0.25">
      <c r="A84" s="7" t="s">
        <v>61</v>
      </c>
      <c r="B84" t="s">
        <v>87</v>
      </c>
      <c r="C84" s="97" t="s">
        <v>257</v>
      </c>
      <c r="D84" s="18">
        <v>6</v>
      </c>
      <c r="E84" s="136"/>
      <c r="F84" s="18"/>
      <c r="G84" s="18"/>
      <c r="H84" s="136"/>
      <c r="I84" s="18"/>
      <c r="J84" s="136"/>
      <c r="K84" s="18"/>
      <c r="L84" s="137">
        <v>1</v>
      </c>
    </row>
    <row r="85" spans="1:12" x14ac:dyDescent="0.25">
      <c r="A85" s="7"/>
      <c r="B85" t="s">
        <v>88</v>
      </c>
      <c r="C85" s="97" t="s">
        <v>257</v>
      </c>
      <c r="D85" s="18">
        <v>7</v>
      </c>
      <c r="E85" s="136">
        <f>7/7</f>
        <v>1</v>
      </c>
      <c r="F85" s="18" t="s">
        <v>253</v>
      </c>
      <c r="G85" s="18" t="s">
        <v>253</v>
      </c>
      <c r="H85" s="136">
        <v>0</v>
      </c>
      <c r="I85" s="18" t="s">
        <v>357</v>
      </c>
      <c r="J85" s="136">
        <v>0</v>
      </c>
      <c r="K85" s="18" t="s">
        <v>357</v>
      </c>
      <c r="L85" s="137">
        <v>1</v>
      </c>
    </row>
    <row r="86" spans="1:12" x14ac:dyDescent="0.25">
      <c r="A86" s="7" t="s">
        <v>61</v>
      </c>
      <c r="B86" t="s">
        <v>89</v>
      </c>
      <c r="C86" s="97" t="s">
        <v>257</v>
      </c>
      <c r="D86" s="18">
        <v>8</v>
      </c>
      <c r="E86" s="136"/>
      <c r="F86" s="18"/>
      <c r="G86" s="18"/>
      <c r="H86" s="136"/>
      <c r="I86" s="18"/>
      <c r="J86" s="136"/>
      <c r="K86" s="18"/>
      <c r="L86" s="137">
        <v>1</v>
      </c>
    </row>
    <row r="87" spans="1:12" x14ac:dyDescent="0.25">
      <c r="A87" s="7" t="s">
        <v>61</v>
      </c>
      <c r="B87" t="s">
        <v>90</v>
      </c>
      <c r="C87" s="97" t="s">
        <v>257</v>
      </c>
      <c r="D87" s="18">
        <v>9</v>
      </c>
      <c r="E87" s="136"/>
      <c r="F87" s="18"/>
      <c r="G87" s="18"/>
      <c r="H87" s="136"/>
      <c r="I87" s="18"/>
      <c r="J87" s="136"/>
      <c r="K87" s="18"/>
      <c r="L87" s="137">
        <v>1</v>
      </c>
    </row>
    <row r="88" spans="1:12" x14ac:dyDescent="0.25">
      <c r="A88" s="7" t="s">
        <v>61</v>
      </c>
      <c r="B88" t="s">
        <v>91</v>
      </c>
      <c r="C88" s="97" t="s">
        <v>257</v>
      </c>
      <c r="D88" s="18">
        <v>6</v>
      </c>
      <c r="E88" s="136"/>
      <c r="F88" s="18"/>
      <c r="G88" s="18"/>
      <c r="H88" s="136"/>
      <c r="I88" s="18"/>
      <c r="J88" s="136"/>
      <c r="K88" s="18"/>
      <c r="L88" s="137">
        <v>1</v>
      </c>
    </row>
    <row r="89" spans="1:12" x14ac:dyDescent="0.25">
      <c r="A89" s="7" t="s">
        <v>61</v>
      </c>
      <c r="B89" t="s">
        <v>92</v>
      </c>
      <c r="C89" s="97" t="s">
        <v>257</v>
      </c>
      <c r="D89" s="18">
        <v>6</v>
      </c>
      <c r="E89" s="136"/>
      <c r="F89" s="18"/>
      <c r="G89" s="18"/>
      <c r="H89" s="136"/>
      <c r="I89" s="18"/>
      <c r="J89" s="136"/>
      <c r="K89" s="18"/>
      <c r="L89" s="137">
        <v>1</v>
      </c>
    </row>
    <row r="90" spans="1:12" x14ac:dyDescent="0.25">
      <c r="A90" s="7"/>
      <c r="B90" t="s">
        <v>93</v>
      </c>
      <c r="C90" s="97" t="s">
        <v>257</v>
      </c>
      <c r="D90" s="18">
        <v>8</v>
      </c>
      <c r="E90" s="136">
        <f>2/8</f>
        <v>0.25</v>
      </c>
      <c r="F90" s="18" t="s">
        <v>253</v>
      </c>
      <c r="G90" s="18" t="s">
        <v>253</v>
      </c>
      <c r="H90" s="136">
        <v>0</v>
      </c>
      <c r="I90" s="18" t="s">
        <v>927</v>
      </c>
      <c r="J90" s="136">
        <v>0</v>
      </c>
      <c r="K90" s="18" t="s">
        <v>927</v>
      </c>
      <c r="L90" s="137">
        <v>1</v>
      </c>
    </row>
    <row r="91" spans="1:12" x14ac:dyDescent="0.25">
      <c r="A91" s="7" t="s">
        <v>61</v>
      </c>
      <c r="B91" t="s">
        <v>94</v>
      </c>
      <c r="C91" s="97" t="s">
        <v>257</v>
      </c>
      <c r="D91" s="18">
        <v>8</v>
      </c>
      <c r="E91" s="136"/>
      <c r="F91" s="18"/>
      <c r="G91" s="18"/>
      <c r="H91" s="136"/>
      <c r="I91" s="18"/>
      <c r="J91" s="136"/>
      <c r="K91" s="18"/>
      <c r="L91" s="137">
        <v>1</v>
      </c>
    </row>
    <row r="92" spans="1:12" x14ac:dyDescent="0.25">
      <c r="A92" s="7"/>
      <c r="B92" t="s">
        <v>95</v>
      </c>
      <c r="C92" s="97" t="s">
        <v>257</v>
      </c>
      <c r="D92" s="18">
        <v>4</v>
      </c>
      <c r="E92" s="136">
        <f>2/4</f>
        <v>0.5</v>
      </c>
      <c r="F92" s="18" t="s">
        <v>253</v>
      </c>
      <c r="G92" s="18" t="s">
        <v>253</v>
      </c>
      <c r="H92" s="136">
        <v>0</v>
      </c>
      <c r="I92" s="18" t="s">
        <v>927</v>
      </c>
      <c r="J92" s="136">
        <v>0</v>
      </c>
      <c r="K92" s="18" t="s">
        <v>927</v>
      </c>
      <c r="L92" s="137">
        <v>1</v>
      </c>
    </row>
    <row r="93" spans="1:12" x14ac:dyDescent="0.25">
      <c r="A93" s="7" t="s">
        <v>61</v>
      </c>
      <c r="B93" t="s">
        <v>96</v>
      </c>
      <c r="C93" s="97" t="s">
        <v>257</v>
      </c>
      <c r="D93" s="18">
        <v>7</v>
      </c>
      <c r="E93" s="136"/>
      <c r="F93" s="18"/>
      <c r="G93" s="18"/>
      <c r="H93" s="136"/>
      <c r="I93" s="18"/>
      <c r="J93" s="136"/>
      <c r="K93" s="18"/>
      <c r="L93" s="137">
        <v>1</v>
      </c>
    </row>
    <row r="94" spans="1:12" x14ac:dyDescent="0.25">
      <c r="A94" s="7" t="s">
        <v>61</v>
      </c>
      <c r="B94" t="s">
        <v>97</v>
      </c>
      <c r="C94" s="97" t="s">
        <v>257</v>
      </c>
      <c r="D94" s="18">
        <v>2</v>
      </c>
      <c r="E94" s="136"/>
      <c r="F94" s="18"/>
      <c r="G94" s="18"/>
      <c r="H94" s="136"/>
      <c r="I94" s="18"/>
      <c r="J94" s="136"/>
      <c r="K94" s="18"/>
      <c r="L94" s="137">
        <v>1</v>
      </c>
    </row>
    <row r="95" spans="1:12" x14ac:dyDescent="0.25">
      <c r="A95" s="7" t="s">
        <v>61</v>
      </c>
      <c r="B95" t="s">
        <v>98</v>
      </c>
      <c r="C95" s="97" t="s">
        <v>257</v>
      </c>
      <c r="D95" s="18">
        <v>11</v>
      </c>
      <c r="E95" s="136"/>
      <c r="F95" s="18"/>
      <c r="G95" s="18"/>
      <c r="H95" s="136"/>
      <c r="I95" s="18"/>
      <c r="J95" s="136"/>
      <c r="K95" s="18"/>
      <c r="L95" s="137">
        <v>1</v>
      </c>
    </row>
    <row r="96" spans="1:12" x14ac:dyDescent="0.25">
      <c r="A96" s="7" t="s">
        <v>61</v>
      </c>
      <c r="B96" t="s">
        <v>99</v>
      </c>
      <c r="C96" s="97" t="s">
        <v>257</v>
      </c>
      <c r="D96" s="18">
        <v>6</v>
      </c>
      <c r="E96" s="136"/>
      <c r="F96" s="18"/>
      <c r="G96" s="18"/>
      <c r="H96" s="136"/>
      <c r="I96" s="18"/>
      <c r="J96" s="136"/>
      <c r="K96" s="18"/>
      <c r="L96" s="137">
        <v>1</v>
      </c>
    </row>
    <row r="97" spans="1:12" x14ac:dyDescent="0.25">
      <c r="A97" s="7" t="s">
        <v>61</v>
      </c>
      <c r="B97" t="s">
        <v>100</v>
      </c>
      <c r="C97" s="97" t="s">
        <v>257</v>
      </c>
      <c r="D97" s="18">
        <v>5</v>
      </c>
      <c r="E97" s="136"/>
      <c r="F97" s="18"/>
      <c r="G97" s="18"/>
      <c r="H97" s="136"/>
      <c r="I97" s="18"/>
      <c r="J97" s="136"/>
      <c r="K97" s="18"/>
      <c r="L97" s="137">
        <v>1</v>
      </c>
    </row>
    <row r="98" spans="1:12" x14ac:dyDescent="0.25">
      <c r="A98" s="7" t="s">
        <v>61</v>
      </c>
      <c r="B98" t="s">
        <v>101</v>
      </c>
      <c r="C98" s="97" t="s">
        <v>257</v>
      </c>
      <c r="D98" s="18">
        <v>12</v>
      </c>
      <c r="E98" s="136"/>
      <c r="F98" s="18"/>
      <c r="G98" s="18"/>
      <c r="H98" s="136"/>
      <c r="I98" s="18"/>
      <c r="J98" s="136"/>
      <c r="K98" s="18"/>
      <c r="L98" s="137">
        <v>1</v>
      </c>
    </row>
    <row r="99" spans="1:12" x14ac:dyDescent="0.25">
      <c r="A99" s="7"/>
      <c r="B99" t="s">
        <v>102</v>
      </c>
      <c r="C99" s="97" t="s">
        <v>257</v>
      </c>
      <c r="D99" s="18">
        <v>6</v>
      </c>
      <c r="E99" s="136"/>
      <c r="F99" s="18"/>
      <c r="G99" s="18"/>
      <c r="H99" s="136"/>
      <c r="I99" s="18"/>
      <c r="J99" s="136"/>
      <c r="K99" s="18"/>
      <c r="L99" s="137">
        <v>1</v>
      </c>
    </row>
    <row r="100" spans="1:12" x14ac:dyDescent="0.25">
      <c r="A100" s="7"/>
      <c r="B100" t="s">
        <v>103</v>
      </c>
      <c r="C100" s="97" t="s">
        <v>257</v>
      </c>
      <c r="D100" s="18">
        <v>6</v>
      </c>
      <c r="E100" s="136"/>
      <c r="F100" s="18"/>
      <c r="G100" s="18"/>
      <c r="H100" s="136"/>
      <c r="I100" s="18"/>
      <c r="J100" s="136"/>
      <c r="K100" s="18"/>
      <c r="L100" s="137">
        <v>1</v>
      </c>
    </row>
    <row r="101" spans="1:12" x14ac:dyDescent="0.25">
      <c r="A101" s="7" t="s">
        <v>61</v>
      </c>
      <c r="B101" t="s">
        <v>104</v>
      </c>
      <c r="C101" s="97" t="s">
        <v>257</v>
      </c>
      <c r="D101" s="18">
        <v>13</v>
      </c>
      <c r="E101" s="136"/>
      <c r="F101" s="18"/>
      <c r="G101" s="18"/>
      <c r="H101" s="136"/>
      <c r="I101" s="18"/>
      <c r="J101" s="136"/>
      <c r="K101" s="18"/>
      <c r="L101" s="137">
        <v>1</v>
      </c>
    </row>
    <row r="102" spans="1:12" x14ac:dyDescent="0.25">
      <c r="A102" s="7" t="s">
        <v>61</v>
      </c>
      <c r="B102" t="s">
        <v>105</v>
      </c>
      <c r="C102" s="97" t="s">
        <v>257</v>
      </c>
      <c r="D102" s="18">
        <v>6</v>
      </c>
      <c r="E102" s="136"/>
      <c r="F102" s="18"/>
      <c r="G102" s="18"/>
      <c r="H102" s="136"/>
      <c r="I102" s="18"/>
      <c r="J102" s="136"/>
      <c r="K102" s="18"/>
      <c r="L102" s="137">
        <v>1</v>
      </c>
    </row>
    <row r="103" spans="1:12" x14ac:dyDescent="0.25">
      <c r="A103" s="7" t="s">
        <v>61</v>
      </c>
      <c r="B103" t="s">
        <v>106</v>
      </c>
      <c r="C103" s="97" t="s">
        <v>257</v>
      </c>
      <c r="D103" s="18">
        <v>11</v>
      </c>
      <c r="E103" s="136"/>
      <c r="F103" s="18"/>
      <c r="G103" s="18"/>
      <c r="H103" s="136"/>
      <c r="I103" s="18"/>
      <c r="J103" s="136"/>
      <c r="K103" s="18"/>
      <c r="L103" s="137">
        <v>1</v>
      </c>
    </row>
    <row r="104" spans="1:12" x14ac:dyDescent="0.25">
      <c r="A104" s="7" t="s">
        <v>61</v>
      </c>
      <c r="B104" t="s">
        <v>107</v>
      </c>
      <c r="C104" s="97" t="s">
        <v>257</v>
      </c>
      <c r="D104" s="18">
        <v>3</v>
      </c>
      <c r="E104" s="136"/>
      <c r="F104" s="18"/>
      <c r="G104" s="18"/>
      <c r="H104" s="136"/>
      <c r="I104" s="18"/>
      <c r="J104" s="136"/>
      <c r="K104" s="18"/>
      <c r="L104" s="137">
        <v>1</v>
      </c>
    </row>
    <row r="105" spans="1:12" x14ac:dyDescent="0.25">
      <c r="A105" s="7"/>
      <c r="B105" t="s">
        <v>108</v>
      </c>
      <c r="C105" s="97" t="s">
        <v>257</v>
      </c>
      <c r="D105" s="18">
        <v>6</v>
      </c>
      <c r="E105" s="136">
        <f>1/6</f>
        <v>0.16666666666666666</v>
      </c>
      <c r="F105" s="18" t="s">
        <v>253</v>
      </c>
      <c r="G105" s="18" t="s">
        <v>253</v>
      </c>
      <c r="H105" s="136">
        <v>0</v>
      </c>
      <c r="I105" s="18" t="s">
        <v>927</v>
      </c>
      <c r="J105" s="136">
        <v>0</v>
      </c>
      <c r="K105" s="18" t="s">
        <v>927</v>
      </c>
      <c r="L105" s="137">
        <v>1</v>
      </c>
    </row>
    <row r="106" spans="1:12" x14ac:dyDescent="0.25">
      <c r="A106" s="7" t="s">
        <v>61</v>
      </c>
      <c r="B106" t="s">
        <v>109</v>
      </c>
      <c r="C106" s="97" t="s">
        <v>257</v>
      </c>
      <c r="D106" s="18">
        <v>5</v>
      </c>
      <c r="E106" s="136"/>
      <c r="F106" s="18"/>
      <c r="G106" s="18"/>
      <c r="H106" s="136"/>
      <c r="I106" s="18"/>
      <c r="J106" s="136"/>
      <c r="K106" s="18"/>
      <c r="L106" s="137">
        <v>1</v>
      </c>
    </row>
    <row r="107" spans="1:12" x14ac:dyDescent="0.25">
      <c r="A107" s="7"/>
      <c r="B107" t="s">
        <v>111</v>
      </c>
      <c r="C107" s="97" t="s">
        <v>257</v>
      </c>
      <c r="D107" s="18">
        <v>6</v>
      </c>
      <c r="E107" s="136">
        <f>2/6</f>
        <v>0.33333333333333331</v>
      </c>
      <c r="F107" s="18" t="s">
        <v>253</v>
      </c>
      <c r="G107" s="18" t="s">
        <v>253</v>
      </c>
      <c r="H107" s="136">
        <v>0</v>
      </c>
      <c r="I107" s="18" t="s">
        <v>927</v>
      </c>
      <c r="J107" s="136">
        <v>0</v>
      </c>
      <c r="K107" s="18" t="s">
        <v>927</v>
      </c>
      <c r="L107" s="137">
        <v>1</v>
      </c>
    </row>
    <row r="108" spans="1:12" x14ac:dyDescent="0.25">
      <c r="A108" s="7"/>
      <c r="B108" t="s">
        <v>110</v>
      </c>
      <c r="C108" s="97" t="s">
        <v>257</v>
      </c>
      <c r="D108" s="18">
        <v>6</v>
      </c>
      <c r="E108" s="136"/>
      <c r="F108" s="18"/>
      <c r="G108" s="18"/>
      <c r="H108" s="136"/>
      <c r="I108" s="18"/>
      <c r="J108" s="136"/>
      <c r="K108" s="18"/>
      <c r="L108" s="137">
        <v>1</v>
      </c>
    </row>
    <row r="109" spans="1:12" x14ac:dyDescent="0.25">
      <c r="A109" s="7"/>
      <c r="B109" t="s">
        <v>112</v>
      </c>
      <c r="C109" s="97" t="s">
        <v>257</v>
      </c>
      <c r="D109" s="18">
        <v>6</v>
      </c>
      <c r="E109" s="136"/>
      <c r="F109" s="18"/>
      <c r="G109" s="18"/>
      <c r="H109" s="136"/>
      <c r="I109" s="18"/>
      <c r="J109" s="136"/>
      <c r="K109" s="18"/>
      <c r="L109" s="137">
        <v>1</v>
      </c>
    </row>
    <row r="110" spans="1:12" x14ac:dyDescent="0.25">
      <c r="A110" s="7" t="s">
        <v>61</v>
      </c>
      <c r="B110" t="s">
        <v>113</v>
      </c>
      <c r="C110" s="97" t="s">
        <v>257</v>
      </c>
      <c r="D110" s="18">
        <v>6</v>
      </c>
      <c r="E110" s="136"/>
      <c r="F110" s="18"/>
      <c r="G110" s="18"/>
      <c r="H110" s="136"/>
      <c r="I110" s="18"/>
      <c r="J110" s="136"/>
      <c r="K110" s="18"/>
      <c r="L110" s="137">
        <v>1</v>
      </c>
    </row>
    <row r="111" spans="1:12" x14ac:dyDescent="0.25">
      <c r="A111" s="7" t="s">
        <v>61</v>
      </c>
      <c r="B111" t="s">
        <v>114</v>
      </c>
      <c r="C111" s="97" t="s">
        <v>257</v>
      </c>
      <c r="D111" s="18">
        <v>6</v>
      </c>
      <c r="E111" s="136"/>
      <c r="F111" s="18"/>
      <c r="G111" s="18"/>
      <c r="H111" s="136"/>
      <c r="I111" s="18"/>
      <c r="J111" s="136"/>
      <c r="K111" s="18"/>
      <c r="L111" s="137">
        <v>1</v>
      </c>
    </row>
    <row r="112" spans="1:12" x14ac:dyDescent="0.25">
      <c r="A112" s="7"/>
      <c r="B112" t="s">
        <v>115</v>
      </c>
      <c r="C112" s="97" t="s">
        <v>257</v>
      </c>
      <c r="D112" s="18">
        <v>8</v>
      </c>
      <c r="E112" s="136"/>
      <c r="F112" s="18"/>
      <c r="G112" s="18"/>
      <c r="H112" s="136"/>
      <c r="I112" s="18"/>
      <c r="J112" s="136"/>
      <c r="K112" s="18"/>
      <c r="L112" s="137">
        <v>1</v>
      </c>
    </row>
    <row r="113" spans="1:12" x14ac:dyDescent="0.25">
      <c r="A113" s="7"/>
      <c r="B113" t="s">
        <v>116</v>
      </c>
      <c r="C113" s="97" t="s">
        <v>257</v>
      </c>
      <c r="D113" s="18">
        <v>8</v>
      </c>
      <c r="E113" s="136"/>
      <c r="F113" s="18"/>
      <c r="G113" s="18"/>
      <c r="H113" s="136"/>
      <c r="I113" s="18"/>
      <c r="J113" s="136"/>
      <c r="K113" s="18"/>
      <c r="L113" s="137">
        <v>1</v>
      </c>
    </row>
    <row r="114" spans="1:12" x14ac:dyDescent="0.25">
      <c r="A114" s="7"/>
      <c r="B114" t="s">
        <v>117</v>
      </c>
      <c r="C114" s="97" t="s">
        <v>257</v>
      </c>
      <c r="D114" s="18">
        <v>6</v>
      </c>
      <c r="E114" s="136"/>
      <c r="F114" s="18"/>
      <c r="G114" s="18"/>
      <c r="H114" s="136"/>
      <c r="I114" s="18"/>
      <c r="J114" s="136"/>
      <c r="K114" s="18"/>
      <c r="L114" s="137">
        <v>1</v>
      </c>
    </row>
    <row r="115" spans="1:12" x14ac:dyDescent="0.25">
      <c r="A115" s="7" t="s">
        <v>61</v>
      </c>
      <c r="B115" t="s">
        <v>118</v>
      </c>
      <c r="C115" s="97" t="s">
        <v>257</v>
      </c>
      <c r="D115" s="18">
        <v>6</v>
      </c>
      <c r="E115" s="136"/>
      <c r="F115" s="18"/>
      <c r="G115" s="18"/>
      <c r="H115" s="136"/>
      <c r="I115" s="18"/>
      <c r="J115" s="136"/>
      <c r="K115" s="18"/>
      <c r="L115" s="137">
        <v>1</v>
      </c>
    </row>
    <row r="116" spans="1:12" x14ac:dyDescent="0.25">
      <c r="A116" s="7"/>
      <c r="B116" t="s">
        <v>119</v>
      </c>
      <c r="C116" s="97" t="s">
        <v>257</v>
      </c>
      <c r="D116" s="18">
        <v>6</v>
      </c>
      <c r="E116" s="136"/>
      <c r="F116" s="18"/>
      <c r="G116" s="18"/>
      <c r="H116" s="136"/>
      <c r="I116" s="18"/>
      <c r="J116" s="136"/>
      <c r="K116" s="18"/>
      <c r="L116" s="137">
        <v>1</v>
      </c>
    </row>
    <row r="117" spans="1:12" ht="18.75" customHeight="1" x14ac:dyDescent="0.25">
      <c r="A117" s="11" t="s">
        <v>120</v>
      </c>
      <c r="C117" s="3"/>
      <c r="D117" s="18"/>
      <c r="E117" s="136"/>
      <c r="F117" s="18"/>
      <c r="G117" s="18"/>
      <c r="H117" s="136"/>
      <c r="I117" s="18"/>
      <c r="J117" s="136"/>
      <c r="K117" s="18"/>
      <c r="L117" s="137">
        <v>1</v>
      </c>
    </row>
    <row r="118" spans="1:12" x14ac:dyDescent="0.25">
      <c r="A118" s="12"/>
      <c r="B118" t="s">
        <v>121</v>
      </c>
      <c r="C118" s="97" t="s">
        <v>258</v>
      </c>
      <c r="D118" s="18">
        <v>5</v>
      </c>
      <c r="E118" s="136">
        <f>5/5</f>
        <v>1</v>
      </c>
      <c r="F118" s="18" t="s">
        <v>253</v>
      </c>
      <c r="G118" s="18" t="s">
        <v>357</v>
      </c>
      <c r="H118" s="136">
        <v>0</v>
      </c>
      <c r="I118" s="18" t="s">
        <v>357</v>
      </c>
      <c r="J118" s="136">
        <v>0</v>
      </c>
      <c r="K118" s="18" t="s">
        <v>357</v>
      </c>
      <c r="L118" s="137">
        <v>1</v>
      </c>
    </row>
    <row r="119" spans="1:12" x14ac:dyDescent="0.25">
      <c r="A119" s="7" t="s">
        <v>61</v>
      </c>
      <c r="B119" t="s">
        <v>122</v>
      </c>
      <c r="C119" s="97" t="s">
        <v>258</v>
      </c>
      <c r="D119" s="18">
        <v>5</v>
      </c>
      <c r="E119" s="136"/>
      <c r="F119" s="18"/>
      <c r="G119" s="18"/>
      <c r="H119" s="136"/>
      <c r="I119" s="18"/>
      <c r="J119" s="136"/>
      <c r="K119" s="18"/>
      <c r="L119" s="137">
        <v>1</v>
      </c>
    </row>
    <row r="120" spans="1:12" ht="18.75" customHeight="1" x14ac:dyDescent="0.25">
      <c r="A120" s="13" t="s">
        <v>936</v>
      </c>
      <c r="C120" s="3"/>
      <c r="D120" s="18"/>
      <c r="E120" s="136"/>
      <c r="F120" s="18"/>
      <c r="G120" s="18"/>
      <c r="H120" s="136"/>
      <c r="I120" s="18"/>
      <c r="J120" s="136"/>
      <c r="K120" s="18"/>
      <c r="L120" s="137">
        <v>1</v>
      </c>
    </row>
    <row r="121" spans="1:12" x14ac:dyDescent="0.25">
      <c r="A121" s="7" t="s">
        <v>61</v>
      </c>
      <c r="B121" t="s">
        <v>124</v>
      </c>
      <c r="C121" s="97" t="s">
        <v>259</v>
      </c>
      <c r="D121" s="18">
        <v>6</v>
      </c>
      <c r="E121" s="136"/>
      <c r="F121" s="18"/>
      <c r="G121" s="18"/>
      <c r="H121" s="136"/>
      <c r="I121" s="18"/>
      <c r="J121" s="136"/>
      <c r="K121" s="18"/>
      <c r="L121" s="137">
        <v>1</v>
      </c>
    </row>
    <row r="122" spans="1:12" x14ac:dyDescent="0.25">
      <c r="A122" s="7" t="s">
        <v>61</v>
      </c>
      <c r="B122" t="s">
        <v>125</v>
      </c>
      <c r="C122" s="97" t="s">
        <v>259</v>
      </c>
      <c r="D122" s="18">
        <v>7</v>
      </c>
      <c r="E122" s="136"/>
      <c r="F122" s="18"/>
      <c r="G122" s="18"/>
      <c r="H122" s="136"/>
      <c r="I122" s="18"/>
      <c r="J122" s="136"/>
      <c r="K122" s="18"/>
      <c r="L122" s="137">
        <v>1</v>
      </c>
    </row>
    <row r="123" spans="1:12" ht="18.75" customHeight="1" x14ac:dyDescent="0.25">
      <c r="A123" s="13" t="s">
        <v>126</v>
      </c>
      <c r="C123" s="3"/>
      <c r="D123" s="18"/>
      <c r="E123" s="136"/>
      <c r="F123" s="18"/>
      <c r="G123" s="18"/>
      <c r="H123" s="136"/>
      <c r="I123" s="18"/>
      <c r="J123" s="136"/>
      <c r="K123" s="18"/>
      <c r="L123" s="137">
        <v>1</v>
      </c>
    </row>
    <row r="124" spans="1:12" x14ac:dyDescent="0.25">
      <c r="A124" s="12"/>
      <c r="B124" t="s">
        <v>127</v>
      </c>
      <c r="C124" s="97" t="s">
        <v>259</v>
      </c>
      <c r="D124" s="18">
        <v>15</v>
      </c>
      <c r="E124" s="136">
        <f>8/15</f>
        <v>0.53333333333333333</v>
      </c>
      <c r="F124" s="18" t="s">
        <v>253</v>
      </c>
      <c r="G124" s="18" t="s">
        <v>253</v>
      </c>
      <c r="H124" s="136">
        <v>0</v>
      </c>
      <c r="I124" s="18" t="s">
        <v>927</v>
      </c>
      <c r="J124" s="136">
        <v>0</v>
      </c>
      <c r="K124" s="18" t="s">
        <v>927</v>
      </c>
      <c r="L124" s="137">
        <v>1</v>
      </c>
    </row>
    <row r="125" spans="1:12" x14ac:dyDescent="0.25">
      <c r="A125" s="7" t="s">
        <v>61</v>
      </c>
      <c r="B125" t="s">
        <v>128</v>
      </c>
      <c r="C125" s="97" t="s">
        <v>259</v>
      </c>
      <c r="D125" s="18">
        <v>42</v>
      </c>
      <c r="E125" s="136">
        <f>15/42</f>
        <v>0.35714285714285715</v>
      </c>
      <c r="F125" s="18" t="s">
        <v>357</v>
      </c>
      <c r="G125" s="18" t="s">
        <v>357</v>
      </c>
      <c r="H125" s="136">
        <v>0</v>
      </c>
      <c r="I125" s="18" t="s">
        <v>927</v>
      </c>
      <c r="J125" s="136">
        <v>0</v>
      </c>
      <c r="K125" s="18" t="s">
        <v>927</v>
      </c>
      <c r="L125" s="137">
        <v>1</v>
      </c>
    </row>
    <row r="126" spans="1:12" ht="18.75" customHeight="1" x14ac:dyDescent="0.25">
      <c r="A126" s="13" t="s">
        <v>129</v>
      </c>
      <c r="C126" s="3"/>
      <c r="D126" s="18"/>
      <c r="E126" s="136"/>
      <c r="F126" s="18"/>
      <c r="G126" s="18"/>
      <c r="H126" s="136"/>
      <c r="I126" s="18"/>
      <c r="J126" s="136"/>
      <c r="K126" s="18"/>
      <c r="L126" s="137">
        <v>1</v>
      </c>
    </row>
    <row r="127" spans="1:12" x14ac:dyDescent="0.25">
      <c r="A127" s="12"/>
      <c r="B127" t="s">
        <v>130</v>
      </c>
      <c r="C127" s="97" t="s">
        <v>259</v>
      </c>
      <c r="D127" s="18">
        <v>4</v>
      </c>
      <c r="E127" s="136">
        <f>4/4</f>
        <v>1</v>
      </c>
      <c r="F127" s="18" t="s">
        <v>253</v>
      </c>
      <c r="G127" s="18" t="s">
        <v>253</v>
      </c>
      <c r="H127" s="136">
        <v>0</v>
      </c>
      <c r="I127" s="18" t="s">
        <v>357</v>
      </c>
      <c r="J127" s="136">
        <v>0</v>
      </c>
      <c r="K127" s="18" t="s">
        <v>357</v>
      </c>
      <c r="L127" s="137">
        <v>1</v>
      </c>
    </row>
    <row r="128" spans="1:12" x14ac:dyDescent="0.25">
      <c r="A128" s="12"/>
      <c r="B128" t="s">
        <v>131</v>
      </c>
      <c r="C128" s="97" t="s">
        <v>259</v>
      </c>
      <c r="D128" s="18">
        <v>3</v>
      </c>
      <c r="E128" s="136">
        <f>3/3</f>
        <v>1</v>
      </c>
      <c r="F128" s="18" t="s">
        <v>253</v>
      </c>
      <c r="G128" s="18" t="s">
        <v>253</v>
      </c>
      <c r="H128" s="136">
        <v>0</v>
      </c>
      <c r="I128" s="18" t="s">
        <v>357</v>
      </c>
      <c r="J128" s="136">
        <v>0</v>
      </c>
      <c r="K128" s="18" t="s">
        <v>357</v>
      </c>
      <c r="L128" s="137">
        <v>1</v>
      </c>
    </row>
    <row r="129" spans="1:12" x14ac:dyDescent="0.25">
      <c r="A129" s="12"/>
      <c r="B129" t="s">
        <v>132</v>
      </c>
      <c r="C129" s="97" t="s">
        <v>259</v>
      </c>
      <c r="D129" s="18">
        <v>5</v>
      </c>
      <c r="E129" s="136">
        <f>5/5</f>
        <v>1</v>
      </c>
      <c r="F129" s="18" t="s">
        <v>253</v>
      </c>
      <c r="G129" s="18" t="s">
        <v>253</v>
      </c>
      <c r="H129" s="136">
        <v>0</v>
      </c>
      <c r="I129" s="18" t="s">
        <v>357</v>
      </c>
      <c r="J129" s="136">
        <v>0</v>
      </c>
      <c r="K129" s="18" t="s">
        <v>357</v>
      </c>
      <c r="L129" s="137">
        <v>1</v>
      </c>
    </row>
    <row r="130" spans="1:12" x14ac:dyDescent="0.25">
      <c r="A130" s="12"/>
      <c r="B130" t="s">
        <v>133</v>
      </c>
      <c r="C130" s="97" t="s">
        <v>259</v>
      </c>
      <c r="D130" s="18">
        <v>4</v>
      </c>
      <c r="E130" s="136">
        <f>4/4</f>
        <v>1</v>
      </c>
      <c r="F130" s="18" t="s">
        <v>253</v>
      </c>
      <c r="G130" s="18" t="s">
        <v>253</v>
      </c>
      <c r="H130" s="136">
        <v>0</v>
      </c>
      <c r="I130" s="18" t="s">
        <v>357</v>
      </c>
      <c r="J130" s="136">
        <v>0</v>
      </c>
      <c r="K130" s="18" t="s">
        <v>357</v>
      </c>
      <c r="L130" s="137">
        <v>1</v>
      </c>
    </row>
    <row r="131" spans="1:12" x14ac:dyDescent="0.25">
      <c r="A131" s="12"/>
      <c r="B131" t="s">
        <v>134</v>
      </c>
      <c r="C131" s="97" t="s">
        <v>259</v>
      </c>
      <c r="D131" s="18">
        <v>12</v>
      </c>
      <c r="E131" s="136">
        <f>12/12</f>
        <v>1</v>
      </c>
      <c r="F131" s="18" t="s">
        <v>253</v>
      </c>
      <c r="G131" s="18" t="s">
        <v>253</v>
      </c>
      <c r="H131" s="136">
        <v>0</v>
      </c>
      <c r="I131" s="18" t="s">
        <v>357</v>
      </c>
      <c r="J131" s="136">
        <v>0</v>
      </c>
      <c r="K131" s="18" t="s">
        <v>357</v>
      </c>
      <c r="L131" s="137">
        <v>1</v>
      </c>
    </row>
    <row r="132" spans="1:12" x14ac:dyDescent="0.25">
      <c r="A132" s="12"/>
      <c r="B132" t="s">
        <v>135</v>
      </c>
      <c r="C132" s="97" t="s">
        <v>259</v>
      </c>
      <c r="D132" s="18">
        <v>2</v>
      </c>
      <c r="E132" s="136">
        <f>2/2</f>
        <v>1</v>
      </c>
      <c r="F132" s="18" t="s">
        <v>253</v>
      </c>
      <c r="G132" s="18" t="s">
        <v>253</v>
      </c>
      <c r="H132" s="136">
        <v>0</v>
      </c>
      <c r="I132" s="18" t="s">
        <v>357</v>
      </c>
      <c r="J132" s="136">
        <v>0</v>
      </c>
      <c r="K132" s="18" t="s">
        <v>357</v>
      </c>
      <c r="L132" s="137">
        <v>1</v>
      </c>
    </row>
    <row r="133" spans="1:12" x14ac:dyDescent="0.25">
      <c r="A133" s="12"/>
      <c r="B133" t="s">
        <v>136</v>
      </c>
      <c r="C133" s="97" t="s">
        <v>259</v>
      </c>
      <c r="D133" s="18">
        <v>6</v>
      </c>
      <c r="E133" s="136">
        <f>5/6</f>
        <v>0.83333333333333337</v>
      </c>
      <c r="F133" s="18" t="s">
        <v>253</v>
      </c>
      <c r="G133" s="18" t="s">
        <v>253</v>
      </c>
      <c r="H133" s="136">
        <v>0</v>
      </c>
      <c r="I133" s="18" t="s">
        <v>357</v>
      </c>
      <c r="J133" s="136">
        <v>0</v>
      </c>
      <c r="K133" s="18" t="s">
        <v>357</v>
      </c>
      <c r="L133" s="137">
        <v>1</v>
      </c>
    </row>
    <row r="134" spans="1:12" x14ac:dyDescent="0.25">
      <c r="A134" s="12"/>
      <c r="B134" t="s">
        <v>137</v>
      </c>
      <c r="C134" s="97" t="s">
        <v>259</v>
      </c>
      <c r="D134" s="18">
        <v>4</v>
      </c>
      <c r="E134" s="136">
        <f>4/4</f>
        <v>1</v>
      </c>
      <c r="F134" s="18" t="s">
        <v>253</v>
      </c>
      <c r="G134" s="18" t="s">
        <v>253</v>
      </c>
      <c r="H134" s="136">
        <v>0</v>
      </c>
      <c r="I134" s="18" t="s">
        <v>357</v>
      </c>
      <c r="J134" s="136">
        <v>0</v>
      </c>
      <c r="K134" s="18" t="s">
        <v>357</v>
      </c>
      <c r="L134" s="137">
        <v>1</v>
      </c>
    </row>
    <row r="135" spans="1:12" x14ac:dyDescent="0.25">
      <c r="A135" s="12"/>
      <c r="B135" t="s">
        <v>138</v>
      </c>
      <c r="C135" s="97" t="s">
        <v>259</v>
      </c>
      <c r="D135" s="18">
        <v>5</v>
      </c>
      <c r="E135" s="136">
        <f>5/5</f>
        <v>1</v>
      </c>
      <c r="F135" s="18" t="s">
        <v>253</v>
      </c>
      <c r="G135" s="18" t="s">
        <v>253</v>
      </c>
      <c r="H135" s="136">
        <v>0</v>
      </c>
      <c r="I135" s="18" t="s">
        <v>357</v>
      </c>
      <c r="J135" s="136">
        <v>0</v>
      </c>
      <c r="K135" s="18" t="s">
        <v>357</v>
      </c>
      <c r="L135" s="137">
        <v>1</v>
      </c>
    </row>
    <row r="136" spans="1:12" x14ac:dyDescent="0.25">
      <c r="A136" s="12"/>
      <c r="B136" t="s">
        <v>139</v>
      </c>
      <c r="C136" s="97" t="s">
        <v>259</v>
      </c>
      <c r="D136" s="18">
        <v>5</v>
      </c>
      <c r="E136" s="136">
        <f>5/5</f>
        <v>1</v>
      </c>
      <c r="F136" s="18" t="s">
        <v>253</v>
      </c>
      <c r="G136" s="18" t="s">
        <v>253</v>
      </c>
      <c r="H136" s="136">
        <v>0</v>
      </c>
      <c r="I136" s="18" t="s">
        <v>357</v>
      </c>
      <c r="J136" s="136">
        <v>0</v>
      </c>
      <c r="K136" s="18" t="s">
        <v>357</v>
      </c>
      <c r="L136" s="137">
        <v>1</v>
      </c>
    </row>
    <row r="137" spans="1:12" x14ac:dyDescent="0.25">
      <c r="A137" s="12"/>
      <c r="B137" t="s">
        <v>140</v>
      </c>
      <c r="C137" s="97" t="s">
        <v>259</v>
      </c>
      <c r="D137" s="18">
        <v>11</v>
      </c>
      <c r="E137" s="136">
        <f>9/11</f>
        <v>0.81818181818181823</v>
      </c>
      <c r="F137" s="18" t="s">
        <v>253</v>
      </c>
      <c r="G137" s="18" t="s">
        <v>253</v>
      </c>
      <c r="H137" s="136">
        <v>0</v>
      </c>
      <c r="I137" s="18" t="s">
        <v>357</v>
      </c>
      <c r="J137" s="136">
        <v>0</v>
      </c>
      <c r="K137" s="18" t="s">
        <v>357</v>
      </c>
      <c r="L137" s="137">
        <v>1</v>
      </c>
    </row>
    <row r="138" spans="1:12" x14ac:dyDescent="0.25">
      <c r="A138" s="12"/>
      <c r="B138" t="s">
        <v>141</v>
      </c>
      <c r="C138" s="97" t="s">
        <v>259</v>
      </c>
      <c r="D138" s="18">
        <v>8</v>
      </c>
      <c r="E138" s="136">
        <f>7/8</f>
        <v>0.875</v>
      </c>
      <c r="F138" s="18" t="s">
        <v>253</v>
      </c>
      <c r="G138" s="18" t="s">
        <v>253</v>
      </c>
      <c r="H138" s="136">
        <v>0</v>
      </c>
      <c r="I138" s="18" t="s">
        <v>357</v>
      </c>
      <c r="J138" s="136">
        <v>0</v>
      </c>
      <c r="K138" s="18" t="s">
        <v>357</v>
      </c>
      <c r="L138" s="137">
        <v>1</v>
      </c>
    </row>
    <row r="139" spans="1:12" x14ac:dyDescent="0.25">
      <c r="A139" s="12"/>
      <c r="B139" t="s">
        <v>142</v>
      </c>
      <c r="C139" s="97" t="s">
        <v>259</v>
      </c>
      <c r="D139" s="18">
        <v>8</v>
      </c>
      <c r="E139" s="136">
        <v>1</v>
      </c>
      <c r="F139" s="18" t="s">
        <v>253</v>
      </c>
      <c r="G139" s="18" t="s">
        <v>253</v>
      </c>
      <c r="H139" s="136">
        <v>0</v>
      </c>
      <c r="I139" s="18" t="s">
        <v>357</v>
      </c>
      <c r="J139" s="136">
        <v>0</v>
      </c>
      <c r="K139" s="18" t="s">
        <v>357</v>
      </c>
      <c r="L139" s="137">
        <v>1</v>
      </c>
    </row>
    <row r="140" spans="1:12" x14ac:dyDescent="0.25">
      <c r="A140" s="12"/>
      <c r="B140" t="s">
        <v>143</v>
      </c>
      <c r="C140" s="97" t="s">
        <v>259</v>
      </c>
      <c r="D140" s="18">
        <v>7</v>
      </c>
      <c r="E140" s="136">
        <f>7/7</f>
        <v>1</v>
      </c>
      <c r="F140" s="18" t="s">
        <v>253</v>
      </c>
      <c r="G140" s="18" t="s">
        <v>253</v>
      </c>
      <c r="H140" s="136">
        <v>0</v>
      </c>
      <c r="I140" s="18" t="s">
        <v>357</v>
      </c>
      <c r="J140" s="136">
        <v>0</v>
      </c>
      <c r="K140" s="18" t="s">
        <v>357</v>
      </c>
      <c r="L140" s="137">
        <v>1</v>
      </c>
    </row>
    <row r="141" spans="1:12" s="8" customFormat="1" ht="18.75" customHeight="1" x14ac:dyDescent="0.25">
      <c r="A141" s="13" t="s">
        <v>144</v>
      </c>
      <c r="C141" s="131"/>
      <c r="E141" s="71"/>
      <c r="F141" s="19"/>
      <c r="G141" s="19"/>
      <c r="H141" s="138"/>
      <c r="I141" s="19"/>
      <c r="J141" s="138"/>
      <c r="K141" s="19"/>
      <c r="L141" s="137">
        <v>1</v>
      </c>
    </row>
    <row r="142" spans="1:12" x14ac:dyDescent="0.25">
      <c r="A142" s="12"/>
      <c r="B142" t="s">
        <v>145</v>
      </c>
      <c r="C142" s="97" t="s">
        <v>259</v>
      </c>
      <c r="D142" s="18">
        <v>4</v>
      </c>
      <c r="E142" s="136">
        <f>4/4</f>
        <v>1</v>
      </c>
      <c r="F142" s="18" t="s">
        <v>253</v>
      </c>
      <c r="G142" s="18" t="s">
        <v>253</v>
      </c>
      <c r="H142" s="136">
        <v>0</v>
      </c>
      <c r="I142" s="18" t="s">
        <v>357</v>
      </c>
      <c r="J142" s="136">
        <v>0</v>
      </c>
      <c r="K142" s="18" t="s">
        <v>357</v>
      </c>
      <c r="L142" s="137">
        <v>1</v>
      </c>
    </row>
    <row r="143" spans="1:12" x14ac:dyDescent="0.25">
      <c r="A143" s="12"/>
      <c r="B143" t="s">
        <v>146</v>
      </c>
      <c r="C143" s="97" t="s">
        <v>259</v>
      </c>
      <c r="D143" s="18">
        <v>3</v>
      </c>
      <c r="E143" s="136">
        <f>3/3</f>
        <v>1</v>
      </c>
      <c r="F143" s="18" t="s">
        <v>253</v>
      </c>
      <c r="G143" s="18" t="s">
        <v>357</v>
      </c>
      <c r="H143" s="136">
        <v>0</v>
      </c>
      <c r="I143" s="18" t="s">
        <v>357</v>
      </c>
      <c r="J143" s="136">
        <v>0</v>
      </c>
      <c r="K143" s="18" t="s">
        <v>357</v>
      </c>
      <c r="L143" s="137">
        <v>1</v>
      </c>
    </row>
    <row r="144" spans="1:12" x14ac:dyDescent="0.25">
      <c r="A144" s="12"/>
      <c r="B144" t="s">
        <v>147</v>
      </c>
      <c r="C144" s="97" t="s">
        <v>259</v>
      </c>
      <c r="D144" s="18">
        <v>4</v>
      </c>
      <c r="E144" s="136">
        <f>4/4</f>
        <v>1</v>
      </c>
      <c r="F144" s="18" t="s">
        <v>253</v>
      </c>
      <c r="G144" s="18" t="s">
        <v>357</v>
      </c>
      <c r="H144" s="136">
        <v>0</v>
      </c>
      <c r="I144" s="18" t="s">
        <v>357</v>
      </c>
      <c r="J144" s="136">
        <v>0</v>
      </c>
      <c r="K144" s="18" t="s">
        <v>357</v>
      </c>
      <c r="L144" s="137">
        <v>1</v>
      </c>
    </row>
    <row r="145" spans="1:12" x14ac:dyDescent="0.25">
      <c r="A145" s="12"/>
      <c r="B145" t="s">
        <v>149</v>
      </c>
      <c r="C145" s="97" t="s">
        <v>259</v>
      </c>
      <c r="D145" s="18">
        <v>7</v>
      </c>
      <c r="E145" s="136">
        <f>7/7</f>
        <v>1</v>
      </c>
      <c r="F145" s="18" t="s">
        <v>253</v>
      </c>
      <c r="G145" s="18" t="s">
        <v>357</v>
      </c>
      <c r="H145" s="136">
        <v>0</v>
      </c>
      <c r="I145" s="18" t="s">
        <v>357</v>
      </c>
      <c r="J145" s="136">
        <v>0</v>
      </c>
      <c r="K145" s="18" t="s">
        <v>357</v>
      </c>
      <c r="L145" s="137">
        <v>1</v>
      </c>
    </row>
    <row r="146" spans="1:12" x14ac:dyDescent="0.25">
      <c r="A146" s="12"/>
      <c r="B146" t="s">
        <v>148</v>
      </c>
      <c r="C146" s="97" t="s">
        <v>259</v>
      </c>
      <c r="D146" s="18">
        <v>4</v>
      </c>
      <c r="E146" s="136">
        <f>1/1</f>
        <v>1</v>
      </c>
      <c r="F146" s="18" t="s">
        <v>253</v>
      </c>
      <c r="G146" s="18" t="s">
        <v>357</v>
      </c>
      <c r="H146" s="136">
        <v>0</v>
      </c>
      <c r="I146" s="18" t="s">
        <v>357</v>
      </c>
      <c r="J146" s="136">
        <v>0</v>
      </c>
      <c r="K146" s="18" t="s">
        <v>357</v>
      </c>
      <c r="L146" s="137">
        <v>1</v>
      </c>
    </row>
    <row r="147" spans="1:12" x14ac:dyDescent="0.25">
      <c r="A147" s="7" t="s">
        <v>61</v>
      </c>
      <c r="B147" t="s">
        <v>150</v>
      </c>
      <c r="C147" s="97" t="s">
        <v>259</v>
      </c>
      <c r="D147" s="18">
        <v>4</v>
      </c>
      <c r="E147" s="136"/>
      <c r="F147" s="18"/>
      <c r="G147" s="18"/>
      <c r="H147" s="136"/>
      <c r="I147" s="18"/>
      <c r="J147" s="136"/>
      <c r="K147" s="18"/>
      <c r="L147" s="137">
        <v>1</v>
      </c>
    </row>
    <row r="148" spans="1:12" x14ac:dyDescent="0.25">
      <c r="A148" s="7" t="s">
        <v>61</v>
      </c>
      <c r="B148" t="s">
        <v>151</v>
      </c>
      <c r="C148" s="97" t="s">
        <v>259</v>
      </c>
      <c r="D148" s="18">
        <v>3</v>
      </c>
      <c r="E148" s="136"/>
      <c r="F148" s="18"/>
      <c r="G148" s="18"/>
      <c r="H148" s="136"/>
      <c r="I148" s="18"/>
      <c r="J148" s="136"/>
      <c r="K148" s="18"/>
      <c r="L148" s="137">
        <v>1</v>
      </c>
    </row>
    <row r="149" spans="1:12" ht="18.75" customHeight="1" x14ac:dyDescent="0.25">
      <c r="A149" s="13" t="s">
        <v>152</v>
      </c>
      <c r="C149" s="3"/>
      <c r="D149" s="18"/>
      <c r="E149" s="136"/>
      <c r="F149" s="18"/>
      <c r="G149" s="18"/>
      <c r="H149" s="136"/>
      <c r="I149" s="18"/>
      <c r="J149" s="136"/>
      <c r="K149" s="18"/>
      <c r="L149" s="137">
        <v>1</v>
      </c>
    </row>
    <row r="150" spans="1:12" x14ac:dyDescent="0.25">
      <c r="A150" s="12"/>
      <c r="B150" t="s">
        <v>153</v>
      </c>
      <c r="C150" s="97" t="s">
        <v>152</v>
      </c>
      <c r="D150" s="18">
        <v>6</v>
      </c>
      <c r="E150" s="136">
        <f>6/6</f>
        <v>1</v>
      </c>
      <c r="F150" s="18" t="s">
        <v>253</v>
      </c>
      <c r="G150" s="18" t="s">
        <v>253</v>
      </c>
      <c r="H150" s="136">
        <v>0</v>
      </c>
      <c r="I150" s="18" t="s">
        <v>357</v>
      </c>
      <c r="J150" s="136">
        <v>0</v>
      </c>
      <c r="K150" s="18" t="s">
        <v>357</v>
      </c>
      <c r="L150" s="137">
        <v>1</v>
      </c>
    </row>
    <row r="151" spans="1:12" x14ac:dyDescent="0.25">
      <c r="A151" s="69"/>
      <c r="B151" t="s">
        <v>154</v>
      </c>
      <c r="C151" s="97" t="s">
        <v>152</v>
      </c>
      <c r="D151" s="18">
        <v>4</v>
      </c>
      <c r="E151" s="136">
        <v>1</v>
      </c>
      <c r="F151" s="18" t="s">
        <v>253</v>
      </c>
      <c r="G151" s="18" t="s">
        <v>253</v>
      </c>
      <c r="H151" s="136">
        <v>0</v>
      </c>
      <c r="I151" s="18" t="s">
        <v>357</v>
      </c>
      <c r="J151" s="136">
        <v>0</v>
      </c>
      <c r="K151" s="18" t="s">
        <v>357</v>
      </c>
      <c r="L151" s="137">
        <v>1</v>
      </c>
    </row>
    <row r="152" spans="1:12" x14ac:dyDescent="0.25">
      <c r="A152" s="12"/>
      <c r="B152" t="s">
        <v>155</v>
      </c>
      <c r="C152" s="97" t="s">
        <v>152</v>
      </c>
      <c r="D152" s="18">
        <v>12</v>
      </c>
      <c r="E152" s="136"/>
      <c r="F152" s="18"/>
      <c r="G152" s="18"/>
      <c r="H152" s="136"/>
      <c r="I152" s="18"/>
      <c r="J152" s="136"/>
      <c r="K152" s="18"/>
      <c r="L152" s="137">
        <v>1</v>
      </c>
    </row>
    <row r="153" spans="1:12" ht="18.75" customHeight="1" x14ac:dyDescent="0.25">
      <c r="A153" s="13" t="s">
        <v>156</v>
      </c>
      <c r="C153" s="3"/>
      <c r="D153" s="18"/>
      <c r="E153" s="136"/>
      <c r="F153" s="18"/>
      <c r="G153" s="18"/>
      <c r="H153" s="136"/>
      <c r="I153" s="18"/>
      <c r="J153" s="136"/>
      <c r="K153" s="18"/>
      <c r="L153" s="137">
        <v>1</v>
      </c>
    </row>
    <row r="154" spans="1:12" x14ac:dyDescent="0.25">
      <c r="A154" s="12"/>
      <c r="B154" t="s">
        <v>157</v>
      </c>
      <c r="C154" s="97" t="s">
        <v>152</v>
      </c>
      <c r="D154" s="18">
        <v>5</v>
      </c>
      <c r="E154" s="136">
        <v>1</v>
      </c>
      <c r="F154" s="18" t="s">
        <v>357</v>
      </c>
      <c r="G154" s="18" t="s">
        <v>357</v>
      </c>
      <c r="H154" s="136">
        <v>0</v>
      </c>
      <c r="I154" s="18" t="s">
        <v>357</v>
      </c>
      <c r="J154" s="136">
        <v>0</v>
      </c>
      <c r="K154" s="18" t="s">
        <v>357</v>
      </c>
      <c r="L154" s="137">
        <v>1</v>
      </c>
    </row>
    <row r="155" spans="1:12" ht="18.75" customHeight="1" x14ac:dyDescent="0.25">
      <c r="A155" s="13" t="s">
        <v>158</v>
      </c>
      <c r="C155" s="3"/>
      <c r="D155" s="18"/>
      <c r="E155" s="136"/>
      <c r="F155" s="18"/>
      <c r="G155" s="18"/>
      <c r="H155" s="136"/>
      <c r="I155" s="18"/>
      <c r="J155" s="136"/>
      <c r="K155" s="18"/>
      <c r="L155" s="137">
        <v>1</v>
      </c>
    </row>
    <row r="156" spans="1:12" x14ac:dyDescent="0.25">
      <c r="A156" s="12"/>
      <c r="B156" t="s">
        <v>159</v>
      </c>
      <c r="C156" s="97" t="s">
        <v>259</v>
      </c>
      <c r="D156" s="18">
        <v>37</v>
      </c>
      <c r="E156" s="136">
        <f>6/37</f>
        <v>0.16216216216216217</v>
      </c>
      <c r="F156" s="18" t="s">
        <v>253</v>
      </c>
      <c r="G156" s="18" t="s">
        <v>253</v>
      </c>
      <c r="H156" s="136">
        <v>0</v>
      </c>
      <c r="I156" s="18" t="s">
        <v>357</v>
      </c>
      <c r="J156" s="136">
        <v>0</v>
      </c>
      <c r="K156" s="18" t="s">
        <v>357</v>
      </c>
      <c r="L156" s="137">
        <v>1</v>
      </c>
    </row>
    <row r="157" spans="1:12" x14ac:dyDescent="0.25">
      <c r="A157" s="12"/>
      <c r="B157" t="s">
        <v>160</v>
      </c>
      <c r="C157" s="97" t="s">
        <v>259</v>
      </c>
      <c r="D157" s="18">
        <v>5</v>
      </c>
      <c r="E157" s="136"/>
      <c r="F157" s="18"/>
      <c r="G157" s="18"/>
      <c r="H157" s="136"/>
      <c r="I157" s="18"/>
      <c r="J157" s="136"/>
      <c r="K157" s="18"/>
      <c r="L157" s="137">
        <v>1</v>
      </c>
    </row>
    <row r="158" spans="1:12" x14ac:dyDescent="0.25">
      <c r="A158" s="12"/>
      <c r="B158" t="s">
        <v>161</v>
      </c>
      <c r="C158" s="97" t="s">
        <v>259</v>
      </c>
      <c r="D158" s="18">
        <v>3</v>
      </c>
      <c r="E158" s="136"/>
      <c r="F158" s="18"/>
      <c r="G158" s="18"/>
      <c r="H158" s="136"/>
      <c r="I158" s="18"/>
      <c r="J158" s="136"/>
      <c r="K158" s="18"/>
      <c r="L158" s="137">
        <v>1</v>
      </c>
    </row>
    <row r="159" spans="1:12" x14ac:dyDescent="0.25">
      <c r="A159" s="12"/>
      <c r="B159" t="s">
        <v>162</v>
      </c>
      <c r="C159" s="97" t="s">
        <v>259</v>
      </c>
      <c r="D159" s="18">
        <v>8</v>
      </c>
      <c r="E159" s="136"/>
      <c r="F159" s="18"/>
      <c r="G159" s="18"/>
      <c r="H159" s="136"/>
      <c r="I159" s="18"/>
      <c r="J159" s="136"/>
      <c r="K159" s="18"/>
      <c r="L159" s="137">
        <v>1</v>
      </c>
    </row>
    <row r="160" spans="1:12" x14ac:dyDescent="0.25">
      <c r="A160" s="12"/>
      <c r="B160" t="s">
        <v>163</v>
      </c>
      <c r="C160" s="97" t="s">
        <v>259</v>
      </c>
      <c r="D160" s="18">
        <v>3</v>
      </c>
      <c r="E160" s="136"/>
      <c r="F160" s="18"/>
      <c r="G160" s="18"/>
      <c r="H160" s="136"/>
      <c r="I160" s="18"/>
      <c r="J160" s="136"/>
      <c r="K160" s="18"/>
      <c r="L160" s="137">
        <v>1</v>
      </c>
    </row>
    <row r="161" spans="1:12" x14ac:dyDescent="0.25">
      <c r="A161" s="12"/>
      <c r="B161" t="s">
        <v>164</v>
      </c>
      <c r="C161" s="97" t="s">
        <v>259</v>
      </c>
      <c r="D161" s="18">
        <v>9</v>
      </c>
      <c r="E161" s="136">
        <f>5/9</f>
        <v>0.55555555555555558</v>
      </c>
      <c r="F161" s="18" t="s">
        <v>253</v>
      </c>
      <c r="G161" s="18" t="s">
        <v>253</v>
      </c>
      <c r="H161" s="136">
        <v>0</v>
      </c>
      <c r="I161" s="18" t="s">
        <v>357</v>
      </c>
      <c r="J161" s="136">
        <v>0</v>
      </c>
      <c r="K161" s="18" t="s">
        <v>357</v>
      </c>
      <c r="L161" s="137">
        <v>1</v>
      </c>
    </row>
    <row r="162" spans="1:12" x14ac:dyDescent="0.25">
      <c r="A162" s="12"/>
      <c r="B162" t="s">
        <v>165</v>
      </c>
      <c r="C162" s="97" t="s">
        <v>259</v>
      </c>
      <c r="D162" s="18">
        <v>5</v>
      </c>
      <c r="E162" s="136">
        <f>2/5</f>
        <v>0.4</v>
      </c>
      <c r="F162" s="18" t="s">
        <v>253</v>
      </c>
      <c r="G162" s="18" t="s">
        <v>253</v>
      </c>
      <c r="H162" s="136">
        <v>0</v>
      </c>
      <c r="I162" s="18" t="s">
        <v>357</v>
      </c>
      <c r="J162" s="136">
        <v>0</v>
      </c>
      <c r="K162" s="18" t="s">
        <v>357</v>
      </c>
      <c r="L162" s="137">
        <v>1</v>
      </c>
    </row>
    <row r="163" spans="1:12" x14ac:dyDescent="0.25">
      <c r="A163" s="12"/>
      <c r="B163" t="s">
        <v>166</v>
      </c>
      <c r="C163" s="97" t="s">
        <v>259</v>
      </c>
      <c r="D163" s="18">
        <v>30</v>
      </c>
      <c r="E163" s="136">
        <f>14/30</f>
        <v>0.46666666666666667</v>
      </c>
      <c r="F163" s="18" t="s">
        <v>253</v>
      </c>
      <c r="G163" s="18" t="s">
        <v>253</v>
      </c>
      <c r="H163" s="136">
        <v>0</v>
      </c>
      <c r="I163" s="18" t="s">
        <v>357</v>
      </c>
      <c r="J163" s="136">
        <v>0</v>
      </c>
      <c r="K163" s="18" t="s">
        <v>357</v>
      </c>
      <c r="L163" s="137">
        <v>1</v>
      </c>
    </row>
    <row r="164" spans="1:12" x14ac:dyDescent="0.25">
      <c r="A164" s="12"/>
      <c r="B164" t="s">
        <v>167</v>
      </c>
      <c r="C164" s="97" t="s">
        <v>259</v>
      </c>
      <c r="D164" s="18">
        <v>3</v>
      </c>
      <c r="E164" s="136">
        <f>3/3</f>
        <v>1</v>
      </c>
      <c r="F164" s="18" t="s">
        <v>253</v>
      </c>
      <c r="G164" s="18" t="s">
        <v>253</v>
      </c>
      <c r="H164" s="136">
        <v>0</v>
      </c>
      <c r="I164" s="18" t="s">
        <v>357</v>
      </c>
      <c r="J164" s="136">
        <v>0</v>
      </c>
      <c r="K164" s="18" t="s">
        <v>357</v>
      </c>
      <c r="L164" s="137">
        <v>1</v>
      </c>
    </row>
    <row r="165" spans="1:12" x14ac:dyDescent="0.25">
      <c r="A165" s="12"/>
      <c r="B165" t="s">
        <v>168</v>
      </c>
      <c r="C165" s="97" t="s">
        <v>259</v>
      </c>
      <c r="D165" s="18">
        <v>11</v>
      </c>
      <c r="E165" s="136">
        <f>8/11</f>
        <v>0.72727272727272729</v>
      </c>
      <c r="F165" s="18" t="s">
        <v>253</v>
      </c>
      <c r="G165" s="18" t="s">
        <v>253</v>
      </c>
      <c r="H165" s="136">
        <v>0</v>
      </c>
      <c r="I165" s="18" t="s">
        <v>927</v>
      </c>
      <c r="J165" s="136">
        <v>0</v>
      </c>
      <c r="K165" s="18" t="s">
        <v>927</v>
      </c>
      <c r="L165" s="137">
        <v>1</v>
      </c>
    </row>
    <row r="166" spans="1:12" x14ac:dyDescent="0.25">
      <c r="A166" s="12"/>
      <c r="B166" t="s">
        <v>169</v>
      </c>
      <c r="C166" s="97" t="s">
        <v>259</v>
      </c>
      <c r="D166" s="18">
        <v>10</v>
      </c>
      <c r="E166" s="136">
        <f>3/10</f>
        <v>0.3</v>
      </c>
      <c r="F166" s="18" t="s">
        <v>253</v>
      </c>
      <c r="G166" s="18" t="s">
        <v>253</v>
      </c>
      <c r="H166" s="136">
        <v>0</v>
      </c>
      <c r="I166" s="18" t="s">
        <v>927</v>
      </c>
      <c r="J166" s="136">
        <v>0</v>
      </c>
      <c r="K166" s="18" t="s">
        <v>927</v>
      </c>
      <c r="L166" s="137">
        <v>1</v>
      </c>
    </row>
    <row r="167" spans="1:12" x14ac:dyDescent="0.25">
      <c r="A167" s="12"/>
      <c r="B167" t="s">
        <v>170</v>
      </c>
      <c r="C167" s="97" t="s">
        <v>259</v>
      </c>
      <c r="D167" s="18">
        <v>11</v>
      </c>
      <c r="E167" s="136">
        <f>9/11</f>
        <v>0.81818181818181823</v>
      </c>
      <c r="F167" s="18" t="s">
        <v>253</v>
      </c>
      <c r="G167" s="18" t="s">
        <v>253</v>
      </c>
      <c r="H167" s="136">
        <v>0</v>
      </c>
      <c r="I167" s="18" t="s">
        <v>357</v>
      </c>
      <c r="J167" s="136">
        <v>0</v>
      </c>
      <c r="K167" s="18" t="s">
        <v>357</v>
      </c>
      <c r="L167" s="137">
        <v>1</v>
      </c>
    </row>
    <row r="168" spans="1:12" x14ac:dyDescent="0.25">
      <c r="A168" s="12"/>
      <c r="B168" t="s">
        <v>171</v>
      </c>
      <c r="C168" s="97" t="s">
        <v>259</v>
      </c>
      <c r="D168" s="18">
        <v>11</v>
      </c>
      <c r="E168" s="136">
        <f>3/11</f>
        <v>0.27272727272727271</v>
      </c>
      <c r="F168" s="18" t="s">
        <v>253</v>
      </c>
      <c r="G168" s="18" t="s">
        <v>357</v>
      </c>
      <c r="H168" s="136">
        <v>0</v>
      </c>
      <c r="I168" s="18" t="s">
        <v>357</v>
      </c>
      <c r="J168" s="136">
        <v>0</v>
      </c>
      <c r="K168" s="18" t="s">
        <v>357</v>
      </c>
      <c r="L168" s="137">
        <v>1</v>
      </c>
    </row>
    <row r="169" spans="1:12" ht="18.75" customHeight="1" x14ac:dyDescent="0.25">
      <c r="A169" s="13" t="s">
        <v>172</v>
      </c>
      <c r="C169" s="3"/>
      <c r="D169" s="18"/>
      <c r="E169" s="136"/>
      <c r="F169" s="18"/>
      <c r="G169" s="18"/>
      <c r="H169" s="136"/>
      <c r="I169" s="18"/>
      <c r="J169" s="136"/>
      <c r="K169" s="18"/>
      <c r="L169" s="137">
        <v>1</v>
      </c>
    </row>
    <row r="170" spans="1:12" x14ac:dyDescent="0.25">
      <c r="A170" s="12"/>
      <c r="B170" t="s">
        <v>173</v>
      </c>
      <c r="C170" s="97" t="s">
        <v>256</v>
      </c>
      <c r="D170" s="18">
        <v>4</v>
      </c>
      <c r="E170" s="136">
        <f>4/4</f>
        <v>1</v>
      </c>
      <c r="F170" s="18" t="s">
        <v>253</v>
      </c>
      <c r="G170" s="18" t="s">
        <v>357</v>
      </c>
      <c r="H170" s="136">
        <v>0</v>
      </c>
      <c r="I170" s="18" t="s">
        <v>357</v>
      </c>
      <c r="J170" s="136">
        <v>0</v>
      </c>
      <c r="K170" s="18" t="s">
        <v>357</v>
      </c>
      <c r="L170" s="137">
        <v>1</v>
      </c>
    </row>
    <row r="171" spans="1:12" x14ac:dyDescent="0.25">
      <c r="A171" s="12"/>
      <c r="B171" t="s">
        <v>174</v>
      </c>
      <c r="C171" s="97" t="s">
        <v>256</v>
      </c>
      <c r="D171" s="18">
        <v>5</v>
      </c>
      <c r="E171" s="136">
        <f>3/5</f>
        <v>0.6</v>
      </c>
      <c r="F171" s="18" t="s">
        <v>253</v>
      </c>
      <c r="G171" s="18" t="s">
        <v>357</v>
      </c>
      <c r="H171" s="136">
        <v>0</v>
      </c>
      <c r="I171" s="18" t="s">
        <v>357</v>
      </c>
      <c r="J171" s="136">
        <v>0</v>
      </c>
      <c r="K171" s="18" t="s">
        <v>357</v>
      </c>
      <c r="L171" s="137">
        <v>1</v>
      </c>
    </row>
    <row r="172" spans="1:12" x14ac:dyDescent="0.25">
      <c r="A172" s="12"/>
      <c r="B172" t="s">
        <v>175</v>
      </c>
      <c r="C172" s="97" t="s">
        <v>256</v>
      </c>
      <c r="D172" s="18">
        <v>4</v>
      </c>
      <c r="E172" s="136"/>
      <c r="F172" s="18"/>
      <c r="G172" s="18"/>
      <c r="H172" s="136"/>
      <c r="I172" s="18"/>
      <c r="J172" s="136"/>
      <c r="K172" s="18"/>
      <c r="L172" s="137">
        <v>1</v>
      </c>
    </row>
    <row r="173" spans="1:12" x14ac:dyDescent="0.25">
      <c r="A173" s="12"/>
      <c r="B173" t="s">
        <v>176</v>
      </c>
      <c r="C173" s="97" t="s">
        <v>256</v>
      </c>
      <c r="D173" s="18">
        <v>4</v>
      </c>
      <c r="E173" s="136"/>
      <c r="F173" s="18"/>
      <c r="G173" s="18"/>
      <c r="H173" s="136"/>
      <c r="I173" s="18"/>
      <c r="J173" s="136"/>
      <c r="K173" s="18"/>
      <c r="L173" s="137">
        <v>1</v>
      </c>
    </row>
    <row r="174" spans="1:12" x14ac:dyDescent="0.25">
      <c r="A174" s="12"/>
      <c r="B174" t="s">
        <v>177</v>
      </c>
      <c r="C174" s="97" t="s">
        <v>256</v>
      </c>
      <c r="D174" s="18">
        <v>11</v>
      </c>
      <c r="E174" s="136"/>
      <c r="F174" s="18"/>
      <c r="G174" s="18"/>
      <c r="H174" s="136"/>
      <c r="I174" s="18"/>
      <c r="J174" s="136"/>
      <c r="K174" s="18"/>
      <c r="L174" s="137">
        <v>1</v>
      </c>
    </row>
    <row r="175" spans="1:12" x14ac:dyDescent="0.25">
      <c r="A175" s="12"/>
      <c r="B175" t="s">
        <v>178</v>
      </c>
      <c r="C175" s="97" t="s">
        <v>256</v>
      </c>
      <c r="D175" s="18">
        <v>4</v>
      </c>
      <c r="E175" s="136">
        <f>1/4</f>
        <v>0.25</v>
      </c>
      <c r="F175" s="18" t="s">
        <v>253</v>
      </c>
      <c r="G175" s="18" t="s">
        <v>253</v>
      </c>
      <c r="H175" s="136">
        <v>0</v>
      </c>
      <c r="I175" s="18" t="s">
        <v>927</v>
      </c>
      <c r="J175" s="136">
        <v>0</v>
      </c>
      <c r="K175" s="18" t="s">
        <v>927</v>
      </c>
      <c r="L175" s="137">
        <v>1</v>
      </c>
    </row>
    <row r="176" spans="1:12" x14ac:dyDescent="0.25">
      <c r="A176" s="12"/>
      <c r="B176" t="s">
        <v>179</v>
      </c>
      <c r="C176" s="97" t="s">
        <v>256</v>
      </c>
      <c r="D176" s="18">
        <v>4</v>
      </c>
      <c r="E176" s="136">
        <f>1/4</f>
        <v>0.25</v>
      </c>
      <c r="F176" s="18" t="s">
        <v>253</v>
      </c>
      <c r="G176" s="18" t="s">
        <v>253</v>
      </c>
      <c r="H176" s="136">
        <v>0</v>
      </c>
      <c r="I176" s="18" t="s">
        <v>927</v>
      </c>
      <c r="J176" s="136">
        <v>0</v>
      </c>
      <c r="K176" s="18" t="s">
        <v>927</v>
      </c>
      <c r="L176" s="137">
        <v>1</v>
      </c>
    </row>
    <row r="177" spans="1:12" x14ac:dyDescent="0.25">
      <c r="A177" s="12"/>
      <c r="B177" t="s">
        <v>180</v>
      </c>
      <c r="C177" s="97" t="s">
        <v>256</v>
      </c>
      <c r="D177" s="18">
        <v>8</v>
      </c>
      <c r="E177" s="136">
        <f>2/8</f>
        <v>0.25</v>
      </c>
      <c r="F177" s="18" t="s">
        <v>253</v>
      </c>
      <c r="G177" s="18" t="s">
        <v>253</v>
      </c>
      <c r="H177" s="136">
        <v>0</v>
      </c>
      <c r="I177" s="18" t="s">
        <v>927</v>
      </c>
      <c r="J177" s="136">
        <v>0</v>
      </c>
      <c r="K177" s="18" t="s">
        <v>927</v>
      </c>
      <c r="L177" s="137">
        <v>1</v>
      </c>
    </row>
    <row r="178" spans="1:12" ht="18.75" customHeight="1" x14ac:dyDescent="0.25">
      <c r="A178" s="13" t="s">
        <v>181</v>
      </c>
      <c r="C178" s="3"/>
      <c r="D178" s="18"/>
      <c r="E178" s="136"/>
      <c r="F178" s="18"/>
      <c r="G178" s="18"/>
      <c r="H178" s="136"/>
      <c r="I178" s="18"/>
      <c r="J178" s="136"/>
      <c r="K178" s="18"/>
      <c r="L178" s="137">
        <v>1</v>
      </c>
    </row>
    <row r="179" spans="1:12" x14ac:dyDescent="0.25">
      <c r="A179" s="12"/>
      <c r="B179" t="s">
        <v>182</v>
      </c>
      <c r="C179" s="97" t="s">
        <v>259</v>
      </c>
      <c r="D179" s="18">
        <v>6</v>
      </c>
      <c r="E179" s="136">
        <v>1</v>
      </c>
      <c r="F179" s="18" t="s">
        <v>253</v>
      </c>
      <c r="G179" s="18" t="s">
        <v>253</v>
      </c>
      <c r="H179" s="136">
        <v>0</v>
      </c>
      <c r="I179" s="18" t="s">
        <v>357</v>
      </c>
      <c r="J179" s="136">
        <v>0</v>
      </c>
      <c r="K179" s="18" t="s">
        <v>357</v>
      </c>
      <c r="L179" s="137">
        <v>1</v>
      </c>
    </row>
    <row r="180" spans="1:12" x14ac:dyDescent="0.25">
      <c r="A180" s="12"/>
      <c r="B180" t="s">
        <v>183</v>
      </c>
      <c r="C180" s="97" t="s">
        <v>259</v>
      </c>
      <c r="D180" s="18">
        <v>5</v>
      </c>
      <c r="E180" s="136">
        <v>1</v>
      </c>
      <c r="F180" s="18" t="s">
        <v>253</v>
      </c>
      <c r="G180" s="18" t="s">
        <v>253</v>
      </c>
      <c r="H180" s="136">
        <v>0</v>
      </c>
      <c r="I180" s="18" t="s">
        <v>357</v>
      </c>
      <c r="J180" s="136">
        <v>0</v>
      </c>
      <c r="K180" s="18" t="s">
        <v>357</v>
      </c>
      <c r="L180" s="137">
        <v>1</v>
      </c>
    </row>
    <row r="181" spans="1:12" ht="18.75" customHeight="1" x14ac:dyDescent="0.25">
      <c r="A181" s="13" t="s">
        <v>184</v>
      </c>
      <c r="C181" s="3"/>
      <c r="D181" s="18"/>
      <c r="E181" s="136"/>
      <c r="F181" s="18"/>
      <c r="G181" s="18"/>
      <c r="H181" s="136"/>
      <c r="I181" s="18"/>
      <c r="J181" s="136"/>
      <c r="K181" s="18"/>
      <c r="L181" s="137">
        <v>1</v>
      </c>
    </row>
    <row r="182" spans="1:12" x14ac:dyDescent="0.25">
      <c r="A182" s="12"/>
      <c r="B182" t="s">
        <v>185</v>
      </c>
      <c r="C182" s="97" t="s">
        <v>256</v>
      </c>
      <c r="D182" s="18">
        <v>7</v>
      </c>
      <c r="E182" s="136">
        <f>7/7</f>
        <v>1</v>
      </c>
      <c r="F182" s="18" t="s">
        <v>253</v>
      </c>
      <c r="G182" s="18" t="s">
        <v>253</v>
      </c>
      <c r="H182" s="136">
        <v>0</v>
      </c>
      <c r="I182" s="18" t="s">
        <v>357</v>
      </c>
      <c r="J182" s="136">
        <v>0</v>
      </c>
      <c r="K182" s="18" t="s">
        <v>357</v>
      </c>
      <c r="L182" s="137">
        <v>1</v>
      </c>
    </row>
    <row r="183" spans="1:12" ht="18.75" customHeight="1" x14ac:dyDescent="0.25">
      <c r="A183" s="13" t="s">
        <v>186</v>
      </c>
      <c r="C183" s="3"/>
      <c r="D183" s="18"/>
      <c r="E183" s="136"/>
      <c r="F183" s="18"/>
      <c r="G183" s="18"/>
      <c r="H183" s="136"/>
      <c r="I183" s="18"/>
      <c r="J183" s="136"/>
      <c r="K183" s="18"/>
      <c r="L183" s="137">
        <v>1</v>
      </c>
    </row>
    <row r="184" spans="1:12" x14ac:dyDescent="0.25">
      <c r="A184" s="12"/>
      <c r="B184" t="s">
        <v>187</v>
      </c>
      <c r="C184" s="3"/>
      <c r="D184" s="18">
        <v>7</v>
      </c>
      <c r="E184" s="136"/>
      <c r="F184" s="18"/>
      <c r="G184" s="18"/>
      <c r="H184" s="136"/>
      <c r="I184" s="18"/>
      <c r="J184" s="136"/>
      <c r="K184" s="18"/>
      <c r="L184" s="137">
        <v>1</v>
      </c>
    </row>
    <row r="185" spans="1:12" x14ac:dyDescent="0.25">
      <c r="A185" s="12"/>
      <c r="B185" t="s">
        <v>188</v>
      </c>
      <c r="C185" s="3"/>
      <c r="D185" s="18">
        <v>5</v>
      </c>
      <c r="E185" s="136"/>
      <c r="F185" s="18"/>
      <c r="G185" s="18"/>
      <c r="H185" s="136"/>
      <c r="I185" s="18"/>
      <c r="J185" s="136"/>
      <c r="K185" s="18"/>
      <c r="L185" s="137">
        <v>1</v>
      </c>
    </row>
    <row r="186" spans="1:12" x14ac:dyDescent="0.25">
      <c r="A186" s="12"/>
      <c r="B186" t="s">
        <v>189</v>
      </c>
      <c r="C186" s="3"/>
      <c r="D186" s="18">
        <v>5</v>
      </c>
      <c r="E186" s="136"/>
      <c r="F186" s="18"/>
      <c r="G186" s="18"/>
      <c r="H186" s="136"/>
      <c r="I186" s="18"/>
      <c r="J186" s="136"/>
      <c r="K186" s="18"/>
      <c r="L186" s="137">
        <v>1</v>
      </c>
    </row>
    <row r="187" spans="1:12" x14ac:dyDescent="0.25">
      <c r="A187" s="12"/>
      <c r="B187" t="s">
        <v>190</v>
      </c>
      <c r="C187" s="3"/>
      <c r="D187" s="18">
        <v>10</v>
      </c>
      <c r="E187" s="136"/>
      <c r="F187" s="18"/>
      <c r="G187" s="18"/>
      <c r="H187" s="136"/>
      <c r="I187" s="18"/>
      <c r="J187" s="136"/>
      <c r="K187" s="18"/>
      <c r="L187" s="137">
        <v>1</v>
      </c>
    </row>
    <row r="188" spans="1:12" x14ac:dyDescent="0.25">
      <c r="A188" s="12"/>
      <c r="B188" t="s">
        <v>191</v>
      </c>
      <c r="C188" s="3"/>
      <c r="D188" s="18">
        <v>4</v>
      </c>
      <c r="E188" s="136"/>
      <c r="F188" s="18"/>
      <c r="G188" s="18"/>
      <c r="H188" s="136"/>
      <c r="I188" s="18"/>
      <c r="J188" s="136"/>
      <c r="K188" s="18"/>
      <c r="L188" s="137">
        <v>1</v>
      </c>
    </row>
    <row r="189" spans="1:12" x14ac:dyDescent="0.25">
      <c r="A189" s="12"/>
      <c r="B189" t="s">
        <v>192</v>
      </c>
      <c r="C189" s="3"/>
      <c r="D189" s="18">
        <v>11</v>
      </c>
      <c r="E189" s="136"/>
      <c r="F189" s="18"/>
      <c r="G189" s="18"/>
      <c r="H189" s="136"/>
      <c r="I189" s="18"/>
      <c r="J189" s="136"/>
      <c r="K189" s="18"/>
      <c r="L189" s="137">
        <v>1</v>
      </c>
    </row>
    <row r="190" spans="1:12" x14ac:dyDescent="0.25">
      <c r="A190" s="12"/>
      <c r="B190" t="s">
        <v>193</v>
      </c>
      <c r="C190" s="3"/>
      <c r="D190" s="18">
        <v>15</v>
      </c>
      <c r="E190" s="136"/>
      <c r="F190" s="18"/>
      <c r="G190" s="18"/>
      <c r="H190" s="136"/>
      <c r="I190" s="18"/>
      <c r="J190" s="136"/>
      <c r="K190" s="18"/>
      <c r="L190" s="137">
        <v>1</v>
      </c>
    </row>
    <row r="191" spans="1:12" x14ac:dyDescent="0.25">
      <c r="A191" s="12"/>
      <c r="B191" t="s">
        <v>194</v>
      </c>
      <c r="C191" s="3"/>
      <c r="D191" s="18">
        <v>7</v>
      </c>
      <c r="E191" s="136"/>
      <c r="F191" s="18"/>
      <c r="G191" s="18"/>
      <c r="H191" s="136"/>
      <c r="I191" s="18"/>
      <c r="J191" s="136"/>
      <c r="K191" s="18"/>
      <c r="L191" s="137">
        <v>1</v>
      </c>
    </row>
    <row r="192" spans="1:12" x14ac:dyDescent="0.25">
      <c r="A192" s="12"/>
      <c r="B192" t="s">
        <v>195</v>
      </c>
      <c r="C192" s="3"/>
      <c r="D192" s="18">
        <v>7</v>
      </c>
      <c r="E192" s="136"/>
      <c r="F192" s="18"/>
      <c r="G192" s="18"/>
      <c r="H192" s="136"/>
      <c r="I192" s="18"/>
      <c r="J192" s="136"/>
      <c r="K192" s="18"/>
      <c r="L192" s="137">
        <v>1</v>
      </c>
    </row>
    <row r="193" spans="1:12" ht="18.75" customHeight="1" x14ac:dyDescent="0.25">
      <c r="A193" s="13" t="s">
        <v>196</v>
      </c>
      <c r="C193" s="3"/>
      <c r="D193" s="18"/>
      <c r="E193" s="136"/>
      <c r="F193" s="18"/>
      <c r="G193" s="18"/>
      <c r="H193" s="136"/>
      <c r="I193" s="18"/>
      <c r="J193" s="136"/>
      <c r="K193" s="18"/>
      <c r="L193" s="137">
        <v>1</v>
      </c>
    </row>
    <row r="194" spans="1:12" x14ac:dyDescent="0.25">
      <c r="A194" s="12"/>
      <c r="B194" t="s">
        <v>197</v>
      </c>
      <c r="C194" s="97" t="s">
        <v>196</v>
      </c>
      <c r="D194" s="18">
        <v>13</v>
      </c>
      <c r="E194" s="136"/>
      <c r="F194" s="18"/>
      <c r="G194" s="18"/>
      <c r="H194" s="136"/>
      <c r="I194" s="18"/>
      <c r="J194" s="136"/>
      <c r="K194" s="18"/>
      <c r="L194" s="137">
        <v>1</v>
      </c>
    </row>
    <row r="195" spans="1:12" x14ac:dyDescent="0.25">
      <c r="A195" s="12"/>
      <c r="B195" t="s">
        <v>198</v>
      </c>
      <c r="C195" s="97" t="s">
        <v>196</v>
      </c>
      <c r="D195" s="18">
        <v>17</v>
      </c>
      <c r="E195" s="136"/>
      <c r="F195" s="18"/>
      <c r="G195" s="18"/>
      <c r="H195" s="136"/>
      <c r="I195" s="18"/>
      <c r="J195" s="136"/>
      <c r="K195" s="18"/>
      <c r="L195" s="137">
        <v>1</v>
      </c>
    </row>
    <row r="196" spans="1:12" x14ac:dyDescent="0.25">
      <c r="A196" s="12"/>
      <c r="B196" t="s">
        <v>199</v>
      </c>
      <c r="C196" s="97" t="s">
        <v>196</v>
      </c>
      <c r="D196" s="18">
        <v>10</v>
      </c>
      <c r="E196" s="136"/>
      <c r="F196" s="18"/>
      <c r="G196" s="18"/>
      <c r="H196" s="136"/>
      <c r="I196" s="18"/>
      <c r="J196" s="136"/>
      <c r="K196" s="18"/>
      <c r="L196" s="137">
        <v>1</v>
      </c>
    </row>
    <row r="197" spans="1:12" x14ac:dyDescent="0.25">
      <c r="A197" s="12"/>
      <c r="B197" t="s">
        <v>200</v>
      </c>
      <c r="C197" s="97" t="s">
        <v>196</v>
      </c>
      <c r="D197" s="18">
        <v>78</v>
      </c>
      <c r="E197" s="136"/>
      <c r="F197" s="18"/>
      <c r="G197" s="18"/>
      <c r="H197" s="136"/>
      <c r="I197" s="18"/>
      <c r="J197" s="136"/>
      <c r="K197" s="18"/>
      <c r="L197" s="137">
        <v>1</v>
      </c>
    </row>
    <row r="198" spans="1:12" x14ac:dyDescent="0.25">
      <c r="A198" s="12"/>
      <c r="B198" t="s">
        <v>201</v>
      </c>
      <c r="C198" s="97" t="s">
        <v>196</v>
      </c>
      <c r="D198" s="18">
        <v>78</v>
      </c>
      <c r="E198" s="136"/>
      <c r="F198" s="18"/>
      <c r="G198" s="18"/>
      <c r="H198" s="136"/>
      <c r="I198" s="18"/>
      <c r="J198" s="136"/>
      <c r="K198" s="18"/>
      <c r="L198" s="137">
        <v>1</v>
      </c>
    </row>
    <row r="199" spans="1:12" x14ac:dyDescent="0.25">
      <c r="A199" s="12"/>
      <c r="B199" t="s">
        <v>202</v>
      </c>
      <c r="C199" s="97" t="s">
        <v>196</v>
      </c>
      <c r="D199" s="18">
        <v>48</v>
      </c>
      <c r="E199" s="136"/>
      <c r="F199" s="18"/>
      <c r="G199" s="18"/>
      <c r="H199" s="136"/>
      <c r="I199" s="18"/>
      <c r="J199" s="136"/>
      <c r="K199" s="18"/>
      <c r="L199" s="137">
        <v>1</v>
      </c>
    </row>
    <row r="200" spans="1:12" x14ac:dyDescent="0.25">
      <c r="A200" s="12"/>
      <c r="B200" t="s">
        <v>203</v>
      </c>
      <c r="C200" s="97" t="s">
        <v>196</v>
      </c>
      <c r="D200" s="18">
        <v>31</v>
      </c>
      <c r="E200" s="136"/>
      <c r="F200" s="18"/>
      <c r="G200" s="18"/>
      <c r="H200" s="136"/>
      <c r="I200" s="18"/>
      <c r="J200" s="136"/>
      <c r="K200" s="18"/>
      <c r="L200" s="137">
        <v>1</v>
      </c>
    </row>
    <row r="201" spans="1:12" x14ac:dyDescent="0.25">
      <c r="A201" s="12"/>
      <c r="B201" t="s">
        <v>204</v>
      </c>
      <c r="C201" s="97" t="s">
        <v>196</v>
      </c>
      <c r="D201" s="18">
        <v>19</v>
      </c>
      <c r="E201" s="136"/>
      <c r="F201" s="18"/>
      <c r="G201" s="18"/>
      <c r="H201" s="136"/>
      <c r="I201" s="18"/>
      <c r="J201" s="136"/>
      <c r="K201" s="18"/>
      <c r="L201" s="137">
        <v>1</v>
      </c>
    </row>
    <row r="202" spans="1:12" x14ac:dyDescent="0.25">
      <c r="A202" s="12"/>
      <c r="B202" t="s">
        <v>205</v>
      </c>
      <c r="C202" s="97" t="s">
        <v>196</v>
      </c>
      <c r="D202" s="18">
        <v>19</v>
      </c>
      <c r="E202" s="136"/>
      <c r="F202" s="18"/>
      <c r="G202" s="18"/>
      <c r="H202" s="136"/>
      <c r="I202" s="18"/>
      <c r="J202" s="136"/>
      <c r="K202" s="18"/>
      <c r="L202" s="137">
        <v>1</v>
      </c>
    </row>
    <row r="203" spans="1:12" x14ac:dyDescent="0.25">
      <c r="A203" s="12"/>
      <c r="B203" t="s">
        <v>206</v>
      </c>
      <c r="C203" s="97" t="s">
        <v>196</v>
      </c>
      <c r="D203" s="18">
        <v>7</v>
      </c>
      <c r="E203" s="136"/>
      <c r="F203" s="18"/>
      <c r="G203" s="18"/>
      <c r="H203" s="136"/>
      <c r="I203" s="18"/>
      <c r="J203" s="136"/>
      <c r="K203" s="18"/>
      <c r="L203" s="137">
        <v>1</v>
      </c>
    </row>
    <row r="204" spans="1:12" x14ac:dyDescent="0.25">
      <c r="A204" s="12"/>
      <c r="B204" t="s">
        <v>207</v>
      </c>
      <c r="C204" s="97" t="s">
        <v>196</v>
      </c>
      <c r="D204" s="18">
        <v>12</v>
      </c>
      <c r="E204" s="136"/>
      <c r="F204" s="18"/>
      <c r="G204" s="18"/>
      <c r="H204" s="136"/>
      <c r="I204" s="18"/>
      <c r="J204" s="136"/>
      <c r="K204" s="18"/>
      <c r="L204" s="137">
        <v>1</v>
      </c>
    </row>
    <row r="205" spans="1:12" x14ac:dyDescent="0.25">
      <c r="A205" s="12"/>
      <c r="B205" t="s">
        <v>208</v>
      </c>
      <c r="C205" s="97" t="s">
        <v>196</v>
      </c>
      <c r="D205" s="18">
        <v>54</v>
      </c>
      <c r="E205" s="136"/>
      <c r="F205" s="18"/>
      <c r="G205" s="18"/>
      <c r="H205" s="136"/>
      <c r="I205" s="18"/>
      <c r="J205" s="136"/>
      <c r="K205" s="18"/>
      <c r="L205" s="137">
        <v>1</v>
      </c>
    </row>
    <row r="206" spans="1:12" x14ac:dyDescent="0.25">
      <c r="A206" s="12"/>
      <c r="B206" t="s">
        <v>209</v>
      </c>
      <c r="C206" s="97" t="s">
        <v>196</v>
      </c>
      <c r="D206" s="18">
        <v>12</v>
      </c>
      <c r="E206" s="136"/>
      <c r="F206" s="18"/>
      <c r="G206" s="18"/>
      <c r="H206" s="136"/>
      <c r="I206" s="18"/>
      <c r="J206" s="136"/>
      <c r="K206" s="18"/>
      <c r="L206" s="137">
        <v>1</v>
      </c>
    </row>
    <row r="207" spans="1:12" x14ac:dyDescent="0.25">
      <c r="A207" s="12"/>
      <c r="B207" t="s">
        <v>210</v>
      </c>
      <c r="C207" s="97" t="s">
        <v>196</v>
      </c>
      <c r="D207" s="18">
        <v>23</v>
      </c>
      <c r="E207" s="136"/>
      <c r="F207" s="18"/>
      <c r="G207" s="18"/>
      <c r="H207" s="136"/>
      <c r="I207" s="18"/>
      <c r="J207" s="136"/>
      <c r="K207" s="18"/>
      <c r="L207" s="137">
        <v>1</v>
      </c>
    </row>
    <row r="208" spans="1:12" x14ac:dyDescent="0.25">
      <c r="A208" s="12"/>
      <c r="B208" t="s">
        <v>211</v>
      </c>
      <c r="C208" s="97" t="s">
        <v>196</v>
      </c>
      <c r="D208" s="18">
        <v>29</v>
      </c>
      <c r="E208" s="136"/>
      <c r="F208" s="18"/>
      <c r="G208" s="18"/>
      <c r="H208" s="136"/>
      <c r="I208" s="18"/>
      <c r="J208" s="136"/>
      <c r="K208" s="18"/>
      <c r="L208" s="137">
        <v>1</v>
      </c>
    </row>
    <row r="209" spans="1:12" x14ac:dyDescent="0.25">
      <c r="A209" s="12"/>
      <c r="B209" t="s">
        <v>212</v>
      </c>
      <c r="C209" s="97" t="s">
        <v>196</v>
      </c>
      <c r="D209" s="18">
        <v>26</v>
      </c>
      <c r="E209" s="136"/>
      <c r="F209" s="18"/>
      <c r="G209" s="18"/>
      <c r="H209" s="136"/>
      <c r="I209" s="18"/>
      <c r="J209" s="136"/>
      <c r="K209" s="18"/>
      <c r="L209" s="137">
        <v>1</v>
      </c>
    </row>
    <row r="210" spans="1:12" x14ac:dyDescent="0.25">
      <c r="A210" s="12"/>
      <c r="B210" t="s">
        <v>213</v>
      </c>
      <c r="C210" s="97" t="s">
        <v>196</v>
      </c>
      <c r="D210" s="18">
        <v>37</v>
      </c>
      <c r="E210" s="136"/>
      <c r="F210" s="18"/>
      <c r="G210" s="18"/>
      <c r="H210" s="136"/>
      <c r="I210" s="18"/>
      <c r="J210" s="136"/>
      <c r="K210" s="18"/>
      <c r="L210" s="137">
        <v>1</v>
      </c>
    </row>
    <row r="211" spans="1:12" x14ac:dyDescent="0.25">
      <c r="A211" s="12"/>
      <c r="B211" t="s">
        <v>214</v>
      </c>
      <c r="C211" s="97" t="s">
        <v>196</v>
      </c>
      <c r="D211" s="18">
        <v>10</v>
      </c>
      <c r="E211" s="136"/>
      <c r="F211" s="18"/>
      <c r="G211" s="18"/>
      <c r="H211" s="136"/>
      <c r="I211" s="18"/>
      <c r="J211" s="136"/>
      <c r="K211" s="18"/>
      <c r="L211" s="137">
        <v>1</v>
      </c>
    </row>
    <row r="212" spans="1:12" x14ac:dyDescent="0.25">
      <c r="A212" s="12"/>
      <c r="B212" t="s">
        <v>215</v>
      </c>
      <c r="C212" s="97" t="s">
        <v>196</v>
      </c>
      <c r="D212" s="18">
        <v>7</v>
      </c>
      <c r="E212" s="136"/>
      <c r="F212" s="18"/>
      <c r="G212" s="18"/>
      <c r="H212" s="136"/>
      <c r="I212" s="18"/>
      <c r="J212" s="136"/>
      <c r="K212" s="18"/>
      <c r="L212" s="137">
        <v>1</v>
      </c>
    </row>
    <row r="213" spans="1:12" x14ac:dyDescent="0.25">
      <c r="A213" s="12"/>
      <c r="B213" t="s">
        <v>216</v>
      </c>
      <c r="C213" s="97" t="s">
        <v>196</v>
      </c>
      <c r="D213" s="18">
        <v>7</v>
      </c>
      <c r="E213" s="136"/>
      <c r="F213" s="18"/>
      <c r="G213" s="18"/>
      <c r="H213" s="136"/>
      <c r="I213" s="18"/>
      <c r="J213" s="136"/>
      <c r="K213" s="18"/>
      <c r="L213" s="137">
        <v>1</v>
      </c>
    </row>
    <row r="214" spans="1:12" x14ac:dyDescent="0.25">
      <c r="A214" s="12"/>
      <c r="B214" t="s">
        <v>217</v>
      </c>
      <c r="C214" s="97" t="s">
        <v>196</v>
      </c>
      <c r="D214" s="18">
        <v>6</v>
      </c>
      <c r="E214" s="136"/>
      <c r="F214" s="18"/>
      <c r="G214" s="18"/>
      <c r="H214" s="136"/>
      <c r="I214" s="18"/>
      <c r="J214" s="136"/>
      <c r="K214" s="18"/>
      <c r="L214" s="137">
        <v>1</v>
      </c>
    </row>
    <row r="215" spans="1:12" x14ac:dyDescent="0.25">
      <c r="A215" s="12"/>
      <c r="B215" t="s">
        <v>218</v>
      </c>
      <c r="C215" s="97" t="s">
        <v>196</v>
      </c>
      <c r="D215" s="18">
        <v>9</v>
      </c>
      <c r="E215" s="136"/>
      <c r="F215" s="18"/>
      <c r="G215" s="18"/>
      <c r="H215" s="136"/>
      <c r="I215" s="18"/>
      <c r="J215" s="136"/>
      <c r="K215" s="18"/>
      <c r="L215" s="137">
        <v>1</v>
      </c>
    </row>
    <row r="216" spans="1:12" x14ac:dyDescent="0.25">
      <c r="A216" s="12"/>
      <c r="B216" t="s">
        <v>219</v>
      </c>
      <c r="C216" s="97" t="s">
        <v>196</v>
      </c>
      <c r="D216" s="18">
        <v>8</v>
      </c>
      <c r="E216" s="136"/>
      <c r="F216" s="18"/>
      <c r="G216" s="18"/>
      <c r="H216" s="136"/>
      <c r="I216" s="18"/>
      <c r="J216" s="136"/>
      <c r="K216" s="18"/>
      <c r="L216" s="137">
        <v>1</v>
      </c>
    </row>
    <row r="217" spans="1:12" ht="18.75" customHeight="1" x14ac:dyDescent="0.25">
      <c r="A217" s="13" t="s">
        <v>220</v>
      </c>
      <c r="C217" s="3"/>
      <c r="D217" s="18"/>
      <c r="E217" s="136"/>
      <c r="F217" s="18"/>
      <c r="G217" s="18"/>
      <c r="H217" s="136"/>
      <c r="I217" s="18"/>
      <c r="J217" s="136"/>
      <c r="K217" s="18"/>
      <c r="L217" s="137">
        <v>1</v>
      </c>
    </row>
    <row r="218" spans="1:12" x14ac:dyDescent="0.25">
      <c r="A218" s="12"/>
      <c r="B218" t="s">
        <v>221</v>
      </c>
      <c r="C218" s="97" t="s">
        <v>257</v>
      </c>
      <c r="D218" s="18">
        <v>7</v>
      </c>
      <c r="E218" s="136">
        <v>1</v>
      </c>
      <c r="F218" s="18" t="s">
        <v>253</v>
      </c>
      <c r="G218" s="18" t="s">
        <v>253</v>
      </c>
      <c r="H218" s="136">
        <v>0</v>
      </c>
      <c r="I218" s="18" t="s">
        <v>357</v>
      </c>
      <c r="J218" s="136">
        <v>0</v>
      </c>
      <c r="K218" s="18" t="s">
        <v>357</v>
      </c>
      <c r="L218" s="137">
        <v>1</v>
      </c>
    </row>
    <row r="219" spans="1:12" x14ac:dyDescent="0.25">
      <c r="A219" s="12"/>
      <c r="B219" t="s">
        <v>222</v>
      </c>
      <c r="C219" s="97" t="s">
        <v>257</v>
      </c>
      <c r="D219" s="18">
        <v>8</v>
      </c>
      <c r="E219" s="136">
        <v>1</v>
      </c>
      <c r="F219" s="18" t="s">
        <v>253</v>
      </c>
      <c r="G219" s="18" t="s">
        <v>253</v>
      </c>
      <c r="H219" s="136">
        <v>0</v>
      </c>
      <c r="I219" s="18" t="s">
        <v>357</v>
      </c>
      <c r="J219" s="136">
        <v>0</v>
      </c>
      <c r="K219" s="18" t="s">
        <v>357</v>
      </c>
      <c r="L219" s="137">
        <v>1</v>
      </c>
    </row>
    <row r="220" spans="1:12" x14ac:dyDescent="0.25">
      <c r="A220" s="12"/>
      <c r="B220" t="s">
        <v>223</v>
      </c>
      <c r="C220" s="97" t="s">
        <v>257</v>
      </c>
      <c r="D220" s="18">
        <v>6</v>
      </c>
      <c r="E220" s="136">
        <v>1</v>
      </c>
      <c r="F220" s="18" t="s">
        <v>253</v>
      </c>
      <c r="G220" s="18" t="s">
        <v>253</v>
      </c>
      <c r="H220" s="136">
        <v>0</v>
      </c>
      <c r="I220" s="18" t="s">
        <v>357</v>
      </c>
      <c r="J220" s="136">
        <v>0</v>
      </c>
      <c r="K220" s="18" t="s">
        <v>357</v>
      </c>
      <c r="L220" s="137">
        <v>1</v>
      </c>
    </row>
    <row r="221" spans="1:12" x14ac:dyDescent="0.25">
      <c r="A221" s="12"/>
      <c r="B221" t="s">
        <v>224</v>
      </c>
      <c r="C221" s="97" t="s">
        <v>257</v>
      </c>
      <c r="D221" s="18">
        <v>6</v>
      </c>
      <c r="E221" s="136"/>
      <c r="F221" s="18"/>
      <c r="G221" s="18"/>
      <c r="H221" s="136"/>
      <c r="I221" s="18"/>
      <c r="J221" s="136"/>
      <c r="K221" s="18"/>
      <c r="L221" s="137">
        <v>1</v>
      </c>
    </row>
    <row r="222" spans="1:12" x14ac:dyDescent="0.25">
      <c r="A222" s="12"/>
      <c r="B222" t="s">
        <v>225</v>
      </c>
      <c r="C222" s="97" t="s">
        <v>257</v>
      </c>
      <c r="D222" s="18">
        <v>3</v>
      </c>
      <c r="E222" s="136"/>
      <c r="F222" s="18"/>
      <c r="G222" s="18"/>
      <c r="H222" s="136"/>
      <c r="I222" s="18"/>
      <c r="J222" s="136"/>
      <c r="K222" s="18"/>
      <c r="L222" s="137">
        <v>1</v>
      </c>
    </row>
    <row r="223" spans="1:12" x14ac:dyDescent="0.25">
      <c r="A223" s="12"/>
      <c r="B223" t="s">
        <v>226</v>
      </c>
      <c r="C223" s="97" t="s">
        <v>257</v>
      </c>
      <c r="D223" s="18">
        <v>9</v>
      </c>
      <c r="E223" s="136">
        <f>1/9</f>
        <v>0.1111111111111111</v>
      </c>
      <c r="F223" s="18" t="s">
        <v>253</v>
      </c>
      <c r="G223" s="18" t="s">
        <v>357</v>
      </c>
      <c r="H223" s="136">
        <v>0</v>
      </c>
      <c r="I223" s="18" t="s">
        <v>927</v>
      </c>
      <c r="J223" s="136">
        <v>0</v>
      </c>
      <c r="K223" s="18" t="s">
        <v>927</v>
      </c>
      <c r="L223" s="137">
        <v>1</v>
      </c>
    </row>
    <row r="224" spans="1:12" x14ac:dyDescent="0.25">
      <c r="A224" s="12"/>
      <c r="B224" t="s">
        <v>227</v>
      </c>
      <c r="C224" s="97" t="s">
        <v>257</v>
      </c>
      <c r="D224" s="18">
        <v>7</v>
      </c>
      <c r="E224" s="136">
        <f>1/7</f>
        <v>0.14285714285714285</v>
      </c>
      <c r="F224" s="18" t="s">
        <v>253</v>
      </c>
      <c r="G224" s="18" t="s">
        <v>357</v>
      </c>
      <c r="H224" s="136">
        <v>0</v>
      </c>
      <c r="I224" s="18" t="s">
        <v>927</v>
      </c>
      <c r="J224" s="136">
        <v>0</v>
      </c>
      <c r="K224" s="18" t="s">
        <v>927</v>
      </c>
      <c r="L224" s="137">
        <v>1</v>
      </c>
    </row>
    <row r="225" spans="1:12" ht="18.75" customHeight="1" x14ac:dyDescent="0.25">
      <c r="A225" s="13" t="s">
        <v>228</v>
      </c>
      <c r="C225" s="112"/>
      <c r="D225" s="18"/>
      <c r="E225" s="136"/>
      <c r="F225" s="18"/>
      <c r="G225" s="18"/>
      <c r="H225" s="136"/>
      <c r="I225" s="18"/>
      <c r="J225" s="136"/>
      <c r="K225" s="18"/>
      <c r="L225" s="137">
        <v>1</v>
      </c>
    </row>
    <row r="226" spans="1:12" x14ac:dyDescent="0.25">
      <c r="A226" s="12"/>
      <c r="B226" t="s">
        <v>229</v>
      </c>
      <c r="C226" s="97" t="s">
        <v>256</v>
      </c>
      <c r="D226" s="18">
        <v>11</v>
      </c>
      <c r="E226" s="136"/>
      <c r="F226" s="18"/>
      <c r="G226" s="18"/>
      <c r="H226" s="136"/>
      <c r="I226" s="18"/>
      <c r="J226" s="136"/>
      <c r="K226" s="18"/>
      <c r="L226" s="137">
        <v>1</v>
      </c>
    </row>
    <row r="227" spans="1:12" x14ac:dyDescent="0.25">
      <c r="A227" s="12"/>
      <c r="B227" t="s">
        <v>230</v>
      </c>
      <c r="C227" s="97" t="s">
        <v>256</v>
      </c>
      <c r="D227" s="18">
        <v>11</v>
      </c>
      <c r="E227" s="136">
        <f>2/11</f>
        <v>0.18181818181818182</v>
      </c>
      <c r="F227" s="18" t="s">
        <v>253</v>
      </c>
      <c r="G227" s="18" t="s">
        <v>253</v>
      </c>
      <c r="H227" s="136"/>
      <c r="I227" s="18" t="s">
        <v>927</v>
      </c>
      <c r="J227" s="136">
        <v>0</v>
      </c>
      <c r="K227" s="18" t="s">
        <v>927</v>
      </c>
      <c r="L227" s="137">
        <v>1</v>
      </c>
    </row>
    <row r="228" spans="1:12" x14ac:dyDescent="0.25">
      <c r="A228" s="12"/>
      <c r="B228" t="s">
        <v>231</v>
      </c>
      <c r="C228" s="97" t="s">
        <v>256</v>
      </c>
      <c r="D228" s="18">
        <v>5</v>
      </c>
      <c r="E228" s="136">
        <f>5/5</f>
        <v>1</v>
      </c>
      <c r="F228" s="18" t="s">
        <v>253</v>
      </c>
      <c r="G228" s="18" t="s">
        <v>253</v>
      </c>
      <c r="H228" s="136">
        <v>0</v>
      </c>
      <c r="I228" s="18" t="s">
        <v>357</v>
      </c>
      <c r="J228" s="136">
        <v>0</v>
      </c>
      <c r="K228" s="18" t="s">
        <v>357</v>
      </c>
      <c r="L228" s="137">
        <v>1</v>
      </c>
    </row>
    <row r="229" spans="1:12" x14ac:dyDescent="0.25">
      <c r="A229" s="12"/>
      <c r="B229" t="s">
        <v>232</v>
      </c>
      <c r="C229" s="97" t="s">
        <v>256</v>
      </c>
      <c r="D229" s="18">
        <v>8</v>
      </c>
      <c r="E229" s="136">
        <v>1</v>
      </c>
      <c r="F229" s="18" t="s">
        <v>253</v>
      </c>
      <c r="G229" s="18" t="s">
        <v>253</v>
      </c>
      <c r="H229" s="136">
        <v>0</v>
      </c>
      <c r="I229" s="18" t="s">
        <v>357</v>
      </c>
      <c r="J229" s="136">
        <v>0</v>
      </c>
      <c r="K229" s="18" t="s">
        <v>357</v>
      </c>
      <c r="L229" s="137">
        <v>1</v>
      </c>
    </row>
    <row r="230" spans="1:12" ht="18.75" customHeight="1" x14ac:dyDescent="0.25">
      <c r="A230" s="13" t="s">
        <v>233</v>
      </c>
      <c r="C230" s="112"/>
      <c r="D230" s="18"/>
      <c r="E230" s="136"/>
      <c r="F230" s="18"/>
      <c r="G230" s="18"/>
      <c r="H230" s="136"/>
      <c r="I230" s="18"/>
      <c r="J230" s="136"/>
      <c r="K230" s="18"/>
      <c r="L230" s="137">
        <v>1</v>
      </c>
    </row>
    <row r="231" spans="1:12" x14ac:dyDescent="0.25">
      <c r="B231" t="s">
        <v>234</v>
      </c>
      <c r="C231" s="97" t="s">
        <v>260</v>
      </c>
      <c r="D231" s="18">
        <v>8</v>
      </c>
      <c r="E231" s="136">
        <f>1/8</f>
        <v>0.125</v>
      </c>
      <c r="F231" s="18" t="s">
        <v>253</v>
      </c>
      <c r="G231" s="18" t="s">
        <v>357</v>
      </c>
      <c r="H231" s="136">
        <v>0</v>
      </c>
      <c r="I231" s="18" t="s">
        <v>927</v>
      </c>
      <c r="J231" s="136">
        <v>0</v>
      </c>
      <c r="K231" s="18" t="s">
        <v>927</v>
      </c>
      <c r="L231" s="137">
        <v>1</v>
      </c>
    </row>
    <row r="232" spans="1:12" x14ac:dyDescent="0.25">
      <c r="B232" t="s">
        <v>235</v>
      </c>
      <c r="C232" s="97" t="s">
        <v>260</v>
      </c>
      <c r="D232" s="18">
        <v>10</v>
      </c>
      <c r="E232" s="136">
        <f>2/10</f>
        <v>0.2</v>
      </c>
      <c r="F232" s="18" t="s">
        <v>253</v>
      </c>
      <c r="G232" s="18" t="s">
        <v>357</v>
      </c>
      <c r="H232" s="136">
        <v>0</v>
      </c>
      <c r="I232" s="18" t="s">
        <v>927</v>
      </c>
      <c r="J232" s="136">
        <v>0</v>
      </c>
      <c r="K232" s="18" t="s">
        <v>927</v>
      </c>
      <c r="L232" s="137">
        <v>1</v>
      </c>
    </row>
    <row r="233" spans="1:12" x14ac:dyDescent="0.25">
      <c r="B233" t="s">
        <v>236</v>
      </c>
      <c r="C233" s="97" t="s">
        <v>260</v>
      </c>
      <c r="D233" s="18">
        <v>6</v>
      </c>
      <c r="E233" s="136">
        <f>1/6</f>
        <v>0.16666666666666666</v>
      </c>
      <c r="F233" s="18" t="s">
        <v>253</v>
      </c>
      <c r="G233" s="18" t="s">
        <v>357</v>
      </c>
      <c r="H233" s="136">
        <v>0</v>
      </c>
      <c r="I233" s="18" t="s">
        <v>927</v>
      </c>
      <c r="J233" s="136">
        <v>0</v>
      </c>
      <c r="K233" s="18" t="s">
        <v>927</v>
      </c>
      <c r="L233" s="137">
        <v>1</v>
      </c>
    </row>
    <row r="234" spans="1:12" x14ac:dyDescent="0.25">
      <c r="B234" t="s">
        <v>237</v>
      </c>
      <c r="C234" s="97" t="s">
        <v>260</v>
      </c>
      <c r="D234" s="18">
        <v>8</v>
      </c>
      <c r="E234" s="136">
        <f>1/8</f>
        <v>0.125</v>
      </c>
      <c r="F234" s="18" t="s">
        <v>253</v>
      </c>
      <c r="G234" s="18" t="s">
        <v>357</v>
      </c>
      <c r="H234" s="136">
        <v>0</v>
      </c>
      <c r="I234" s="18" t="s">
        <v>927</v>
      </c>
      <c r="J234" s="136">
        <v>0</v>
      </c>
      <c r="K234" s="18" t="s">
        <v>927</v>
      </c>
      <c r="L234" s="137">
        <v>1</v>
      </c>
    </row>
    <row r="235" spans="1:12" x14ac:dyDescent="0.25">
      <c r="B235" t="s">
        <v>238</v>
      </c>
      <c r="C235" s="97" t="s">
        <v>260</v>
      </c>
      <c r="D235" s="18">
        <v>8</v>
      </c>
      <c r="E235" s="136">
        <f>1/8</f>
        <v>0.125</v>
      </c>
      <c r="F235" s="18" t="s">
        <v>253</v>
      </c>
      <c r="G235" s="18" t="s">
        <v>253</v>
      </c>
      <c r="H235" s="136">
        <v>0</v>
      </c>
      <c r="I235" s="18" t="s">
        <v>927</v>
      </c>
      <c r="J235" s="136">
        <v>0</v>
      </c>
      <c r="K235" s="18" t="s">
        <v>927</v>
      </c>
      <c r="L235" s="137">
        <v>1</v>
      </c>
    </row>
    <row r="236" spans="1:12" x14ac:dyDescent="0.25">
      <c r="B236" t="s">
        <v>239</v>
      </c>
      <c r="C236" s="97" t="s">
        <v>260</v>
      </c>
      <c r="D236" s="18">
        <v>12</v>
      </c>
      <c r="E236" s="136">
        <f>1/12</f>
        <v>8.3333333333333329E-2</v>
      </c>
      <c r="F236" s="18" t="s">
        <v>253</v>
      </c>
      <c r="G236" s="18" t="s">
        <v>253</v>
      </c>
      <c r="H236" s="136">
        <v>0</v>
      </c>
      <c r="I236" s="18" t="s">
        <v>927</v>
      </c>
      <c r="J236" s="136">
        <v>0</v>
      </c>
      <c r="K236" s="18" t="s">
        <v>927</v>
      </c>
      <c r="L236" s="137">
        <v>1</v>
      </c>
    </row>
    <row r="237" spans="1:12" x14ac:dyDescent="0.25">
      <c r="B237" t="s">
        <v>240</v>
      </c>
      <c r="C237" s="97" t="s">
        <v>260</v>
      </c>
      <c r="D237" s="18">
        <v>6</v>
      </c>
      <c r="E237" s="136">
        <f>1/6</f>
        <v>0.16666666666666666</v>
      </c>
      <c r="F237" s="18" t="s">
        <v>253</v>
      </c>
      <c r="G237" s="18" t="s">
        <v>357</v>
      </c>
      <c r="H237" s="136">
        <v>0</v>
      </c>
      <c r="I237" s="18" t="s">
        <v>927</v>
      </c>
      <c r="J237" s="136">
        <v>0</v>
      </c>
      <c r="K237" s="18" t="s">
        <v>927</v>
      </c>
      <c r="L237" s="137">
        <v>1</v>
      </c>
    </row>
    <row r="238" spans="1:12" x14ac:dyDescent="0.25">
      <c r="B238" t="s">
        <v>241</v>
      </c>
      <c r="C238" s="97" t="s">
        <v>260</v>
      </c>
      <c r="D238" s="18">
        <v>5</v>
      </c>
      <c r="E238" s="136">
        <f>1/5</f>
        <v>0.2</v>
      </c>
      <c r="F238" s="18" t="s">
        <v>253</v>
      </c>
      <c r="G238" s="18" t="s">
        <v>357</v>
      </c>
      <c r="H238" s="136">
        <v>0</v>
      </c>
      <c r="I238" s="18" t="s">
        <v>927</v>
      </c>
      <c r="J238" s="136">
        <v>0</v>
      </c>
      <c r="K238" s="18" t="s">
        <v>927</v>
      </c>
      <c r="L238" s="137">
        <v>1</v>
      </c>
    </row>
    <row r="239" spans="1:12" x14ac:dyDescent="0.25">
      <c r="B239" t="s">
        <v>242</v>
      </c>
      <c r="C239" s="97" t="s">
        <v>260</v>
      </c>
      <c r="D239" s="18">
        <v>10</v>
      </c>
      <c r="E239" s="136"/>
      <c r="F239" s="18"/>
      <c r="G239" s="18"/>
      <c r="H239" s="136"/>
      <c r="I239" s="18"/>
      <c r="J239" s="136"/>
      <c r="K239" s="18"/>
      <c r="L239" s="137">
        <v>1</v>
      </c>
    </row>
    <row r="240" spans="1:12" x14ac:dyDescent="0.25">
      <c r="B240" t="s">
        <v>243</v>
      </c>
      <c r="C240" s="97" t="s">
        <v>260</v>
      </c>
      <c r="D240" s="18">
        <v>12</v>
      </c>
      <c r="E240" s="136"/>
      <c r="F240" s="18"/>
      <c r="G240" s="18"/>
      <c r="H240" s="136"/>
      <c r="I240" s="18"/>
      <c r="J240" s="136"/>
      <c r="K240" s="18"/>
      <c r="L240" s="137">
        <v>1</v>
      </c>
    </row>
    <row r="241" spans="1:12" x14ac:dyDescent="0.25">
      <c r="B241" t="s">
        <v>244</v>
      </c>
      <c r="C241" s="97" t="s">
        <v>260</v>
      </c>
      <c r="D241" s="18">
        <v>5</v>
      </c>
      <c r="E241" s="136"/>
      <c r="F241" s="18"/>
      <c r="G241" s="18"/>
      <c r="H241" s="136"/>
      <c r="I241" s="18"/>
      <c r="J241" s="136"/>
      <c r="K241" s="18"/>
      <c r="L241" s="137">
        <v>1</v>
      </c>
    </row>
    <row r="242" spans="1:12" x14ac:dyDescent="0.25">
      <c r="B242" t="s">
        <v>245</v>
      </c>
      <c r="C242" s="97" t="s">
        <v>260</v>
      </c>
      <c r="D242" s="18">
        <v>4</v>
      </c>
      <c r="E242" s="136"/>
      <c r="F242" s="18"/>
      <c r="G242" s="18"/>
      <c r="H242" s="136"/>
      <c r="I242" s="18"/>
      <c r="J242" s="136"/>
      <c r="K242" s="18"/>
      <c r="L242" s="137">
        <v>1</v>
      </c>
    </row>
    <row r="243" spans="1:12" x14ac:dyDescent="0.25">
      <c r="B243" t="s">
        <v>246</v>
      </c>
      <c r="C243" s="97" t="s">
        <v>260</v>
      </c>
      <c r="D243" s="18">
        <v>1</v>
      </c>
      <c r="E243" s="136"/>
      <c r="F243" s="18"/>
      <c r="G243" s="18"/>
      <c r="H243" s="136"/>
      <c r="I243" s="18"/>
      <c r="J243" s="136"/>
      <c r="K243" s="18"/>
      <c r="L243" s="137">
        <v>1</v>
      </c>
    </row>
    <row r="244" spans="1:12" ht="15.75" thickBot="1" x14ac:dyDescent="0.3">
      <c r="A244" s="14"/>
      <c r="B244" s="14"/>
      <c r="C244" s="14"/>
      <c r="D244" s="14"/>
      <c r="E244" s="14"/>
      <c r="F244" s="20"/>
      <c r="G244" s="20"/>
      <c r="H244" s="21"/>
      <c r="I244" s="20"/>
      <c r="J244" s="21"/>
      <c r="K244" s="20"/>
      <c r="L244" s="15"/>
    </row>
    <row r="245" spans="1:12" ht="15.75" thickTop="1" x14ac:dyDescent="0.25">
      <c r="A245">
        <f>COUNTA(A2:A243)</f>
        <v>72</v>
      </c>
      <c r="B245">
        <f>COUNTA(B2:B243)</f>
        <v>221</v>
      </c>
      <c r="D245">
        <f>SUM(D2:D244)</f>
        <v>2119</v>
      </c>
    </row>
    <row r="246" spans="1:12" x14ac:dyDescent="0.25">
      <c r="A246" s="7" t="s">
        <v>61</v>
      </c>
      <c r="B246">
        <f>COUNTIF(A3:A243,"NCO")</f>
        <v>51</v>
      </c>
      <c r="E246" s="130" t="s">
        <v>253</v>
      </c>
      <c r="F246">
        <f>COUNTIF(F3:F243,"Yes")</f>
        <v>96</v>
      </c>
      <c r="G246">
        <f>COUNTIF(G3:G243,"Yes")</f>
        <v>80</v>
      </c>
      <c r="I246">
        <f>COUNTIF(I3:I243,"Yes")</f>
        <v>8</v>
      </c>
      <c r="J246" t="s">
        <v>253</v>
      </c>
      <c r="K246">
        <f>COUNTIF(K3:K243,"Yes")</f>
        <v>1</v>
      </c>
    </row>
    <row r="247" spans="1:12" x14ac:dyDescent="0.25">
      <c r="A247" s="7" t="s">
        <v>935</v>
      </c>
      <c r="B247">
        <f>B245-B246</f>
        <v>170</v>
      </c>
      <c r="E247" s="130" t="s">
        <v>357</v>
      </c>
      <c r="F247">
        <f>COUNTIF(F3:F244,"No")</f>
        <v>8</v>
      </c>
      <c r="G247">
        <f>COUNTIF(G3:G244,"No")</f>
        <v>24</v>
      </c>
      <c r="I247">
        <f>COUNTIF(I3:I243,"No")</f>
        <v>64</v>
      </c>
      <c r="J247" t="s">
        <v>357</v>
      </c>
      <c r="K247">
        <f>COUNTIF(K3:K244,"No")</f>
        <v>71</v>
      </c>
    </row>
    <row r="248" spans="1:12" x14ac:dyDescent="0.25">
      <c r="I248">
        <f>COUNTIF(I3:I243,"No (Caps Not Available)")</f>
        <v>32</v>
      </c>
      <c r="J248" t="s">
        <v>931</v>
      </c>
      <c r="K248">
        <f>COUNTIF(K3:K243,"No (Caps Not Available)")</f>
        <v>32</v>
      </c>
    </row>
  </sheetData>
  <pageMargins left="0.7" right="0.7" top="0.75" bottom="0.75" header="0.3" footer="0.3"/>
  <pageSetup orientation="landscape" r:id="rId1"/>
  <ignoredErrors>
    <ignoredError sqref="E14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7"/>
  <sheetViews>
    <sheetView topLeftCell="A178" zoomScale="70" zoomScaleNormal="70" workbookViewId="0">
      <selection activeCell="B188" sqref="B188"/>
    </sheetView>
  </sheetViews>
  <sheetFormatPr defaultRowHeight="15" x14ac:dyDescent="0.25"/>
  <cols>
    <col min="1" max="1" width="26.28515625" customWidth="1"/>
    <col min="2" max="2" width="15.42578125" bestFit="1" customWidth="1"/>
    <col min="3" max="3" width="14.7109375" bestFit="1" customWidth="1"/>
    <col min="4" max="4" width="17.42578125" bestFit="1" customWidth="1"/>
    <col min="5" max="5" width="19.7109375" bestFit="1" customWidth="1"/>
    <col min="6" max="6" width="15.28515625" bestFit="1" customWidth="1"/>
    <col min="7" max="7" width="21.85546875" customWidth="1"/>
    <col min="8" max="8" width="22.5703125" bestFit="1" customWidth="1"/>
    <col min="9" max="9" width="22.85546875" customWidth="1"/>
    <col min="10" max="10" width="22.5703125" bestFit="1" customWidth="1"/>
    <col min="11" max="11" width="22.140625" bestFit="1" customWidth="1"/>
    <col min="12" max="12" width="22.5703125" bestFit="1" customWidth="1"/>
  </cols>
  <sheetData>
    <row r="1" spans="1:12" ht="48" thickBot="1" x14ac:dyDescent="0.3">
      <c r="A1" s="9" t="s">
        <v>252</v>
      </c>
      <c r="B1" s="9" t="s">
        <v>0</v>
      </c>
      <c r="C1" s="9" t="s">
        <v>255</v>
      </c>
      <c r="D1" s="10" t="s">
        <v>1</v>
      </c>
      <c r="E1" s="120" t="s">
        <v>60</v>
      </c>
      <c r="F1" s="10" t="s">
        <v>59</v>
      </c>
      <c r="G1" s="10" t="s">
        <v>249</v>
      </c>
      <c r="H1" s="10" t="s">
        <v>247</v>
      </c>
      <c r="I1" s="10" t="s">
        <v>918</v>
      </c>
      <c r="J1" s="10" t="s">
        <v>58</v>
      </c>
      <c r="K1" s="10" t="s">
        <v>919</v>
      </c>
      <c r="L1" s="121" t="s">
        <v>248</v>
      </c>
    </row>
    <row r="2" spans="1:12" ht="18.75" x14ac:dyDescent="0.25">
      <c r="A2" s="11" t="s">
        <v>675</v>
      </c>
      <c r="B2" s="2"/>
      <c r="C2" s="2"/>
      <c r="D2" s="2"/>
      <c r="E2" s="122"/>
      <c r="F2" s="123"/>
      <c r="G2" s="124"/>
      <c r="H2" s="125"/>
      <c r="I2" s="124"/>
      <c r="J2" s="126"/>
      <c r="K2" s="115"/>
      <c r="L2" s="127"/>
    </row>
    <row r="3" spans="1:12" x14ac:dyDescent="0.25">
      <c r="A3" s="13"/>
      <c r="B3" t="s">
        <v>676</v>
      </c>
      <c r="C3" s="97" t="s">
        <v>256</v>
      </c>
      <c r="D3" s="18">
        <v>9</v>
      </c>
      <c r="E3" s="136">
        <f>2/9</f>
        <v>0.22222222222222221</v>
      </c>
      <c r="F3" s="76" t="s">
        <v>253</v>
      </c>
      <c r="G3" s="18" t="s">
        <v>253</v>
      </c>
      <c r="H3" s="136" t="s">
        <v>925</v>
      </c>
      <c r="I3" s="18" t="s">
        <v>357</v>
      </c>
      <c r="J3" s="18" t="s">
        <v>925</v>
      </c>
      <c r="K3" s="18" t="s">
        <v>357</v>
      </c>
      <c r="L3" s="137">
        <v>1</v>
      </c>
    </row>
    <row r="4" spans="1:12" x14ac:dyDescent="0.25">
      <c r="A4" s="13"/>
      <c r="B4" t="s">
        <v>677</v>
      </c>
      <c r="C4" s="97" t="s">
        <v>256</v>
      </c>
      <c r="D4" s="18">
        <v>9</v>
      </c>
      <c r="E4" s="136">
        <f>2/9</f>
        <v>0.22222222222222221</v>
      </c>
      <c r="F4" s="76" t="s">
        <v>253</v>
      </c>
      <c r="G4" s="18" t="s">
        <v>253</v>
      </c>
      <c r="H4" s="136" t="s">
        <v>925</v>
      </c>
      <c r="I4" s="18" t="s">
        <v>357</v>
      </c>
      <c r="J4" s="18" t="s">
        <v>925</v>
      </c>
      <c r="K4" s="18" t="s">
        <v>357</v>
      </c>
      <c r="L4" s="137">
        <v>1</v>
      </c>
    </row>
    <row r="5" spans="1:12" x14ac:dyDescent="0.25">
      <c r="A5" s="13"/>
      <c r="B5" t="s">
        <v>678</v>
      </c>
      <c r="C5" s="97" t="s">
        <v>256</v>
      </c>
      <c r="D5" s="18">
        <v>5</v>
      </c>
      <c r="E5" s="136"/>
      <c r="F5" s="76"/>
      <c r="G5" s="18"/>
      <c r="H5" s="136"/>
      <c r="I5" s="18"/>
      <c r="J5" s="18"/>
      <c r="K5" s="18"/>
      <c r="L5" s="137">
        <v>1</v>
      </c>
    </row>
    <row r="6" spans="1:12" x14ac:dyDescent="0.25">
      <c r="A6" s="13"/>
      <c r="B6" t="s">
        <v>679</v>
      </c>
      <c r="C6" s="97" t="s">
        <v>256</v>
      </c>
      <c r="D6" s="18">
        <v>5</v>
      </c>
      <c r="E6" s="136"/>
      <c r="F6" s="76"/>
      <c r="G6" s="18"/>
      <c r="H6" s="136"/>
      <c r="I6" s="18"/>
      <c r="J6" s="18"/>
      <c r="K6" s="18"/>
      <c r="L6" s="137">
        <v>1</v>
      </c>
    </row>
    <row r="7" spans="1:12" x14ac:dyDescent="0.25">
      <c r="A7" s="13"/>
      <c r="B7" t="s">
        <v>680</v>
      </c>
      <c r="C7" s="97" t="s">
        <v>256</v>
      </c>
      <c r="D7" s="18">
        <v>5</v>
      </c>
      <c r="E7" s="136">
        <f>2/5</f>
        <v>0.4</v>
      </c>
      <c r="F7" s="76" t="s">
        <v>253</v>
      </c>
      <c r="G7" s="18" t="s">
        <v>253</v>
      </c>
      <c r="H7" s="136" t="s">
        <v>925</v>
      </c>
      <c r="I7" s="18" t="s">
        <v>357</v>
      </c>
      <c r="J7" s="18" t="s">
        <v>925</v>
      </c>
      <c r="K7" s="18" t="s">
        <v>357</v>
      </c>
      <c r="L7" s="137">
        <v>1</v>
      </c>
    </row>
    <row r="8" spans="1:12" x14ac:dyDescent="0.25">
      <c r="A8" s="13"/>
      <c r="B8" t="s">
        <v>681</v>
      </c>
      <c r="C8" s="97" t="s">
        <v>256</v>
      </c>
      <c r="D8" s="18">
        <v>8</v>
      </c>
      <c r="E8" s="136">
        <f>8/8</f>
        <v>1</v>
      </c>
      <c r="F8" s="76" t="s">
        <v>253</v>
      </c>
      <c r="G8" s="18" t="s">
        <v>253</v>
      </c>
      <c r="H8" s="136" t="s">
        <v>925</v>
      </c>
      <c r="I8" s="18" t="s">
        <v>357</v>
      </c>
      <c r="J8" s="18" t="s">
        <v>925</v>
      </c>
      <c r="K8" s="18" t="s">
        <v>357</v>
      </c>
      <c r="L8" s="137">
        <v>1</v>
      </c>
    </row>
    <row r="9" spans="1:12" x14ac:dyDescent="0.25">
      <c r="A9" s="13"/>
      <c r="B9" t="s">
        <v>682</v>
      </c>
      <c r="C9" s="97" t="s">
        <v>256</v>
      </c>
      <c r="D9" s="18">
        <v>8</v>
      </c>
      <c r="E9" s="136">
        <f>8/8</f>
        <v>1</v>
      </c>
      <c r="F9" s="76" t="s">
        <v>253</v>
      </c>
      <c r="G9" s="18" t="s">
        <v>253</v>
      </c>
      <c r="H9" s="136" t="s">
        <v>925</v>
      </c>
      <c r="I9" s="18" t="s">
        <v>357</v>
      </c>
      <c r="J9" s="18" t="s">
        <v>925</v>
      </c>
      <c r="K9" s="18" t="s">
        <v>357</v>
      </c>
      <c r="L9" s="137">
        <v>1</v>
      </c>
    </row>
    <row r="10" spans="1:12" x14ac:dyDescent="0.25">
      <c r="A10" s="13" t="s">
        <v>683</v>
      </c>
      <c r="C10" s="3"/>
      <c r="D10" s="18"/>
      <c r="E10" s="136"/>
      <c r="F10" s="76"/>
      <c r="G10" s="18"/>
      <c r="H10" s="136"/>
      <c r="I10" s="18"/>
      <c r="J10" s="18"/>
      <c r="K10" s="18"/>
      <c r="L10" s="137"/>
    </row>
    <row r="11" spans="1:12" x14ac:dyDescent="0.25">
      <c r="A11" s="13"/>
      <c r="B11" t="s">
        <v>684</v>
      </c>
      <c r="C11" s="97" t="s">
        <v>152</v>
      </c>
      <c r="D11" s="18">
        <v>8</v>
      </c>
      <c r="E11" s="136">
        <f>8/8</f>
        <v>1</v>
      </c>
      <c r="F11" s="76" t="s">
        <v>253</v>
      </c>
      <c r="G11" s="18" t="s">
        <v>254</v>
      </c>
      <c r="H11" s="136">
        <v>0</v>
      </c>
      <c r="I11" s="18" t="s">
        <v>254</v>
      </c>
      <c r="J11" s="18"/>
      <c r="K11" s="18" t="s">
        <v>254</v>
      </c>
      <c r="L11" s="137">
        <v>1</v>
      </c>
    </row>
    <row r="12" spans="1:12" x14ac:dyDescent="0.25">
      <c r="A12" s="13"/>
      <c r="B12" t="s">
        <v>685</v>
      </c>
      <c r="C12" s="97" t="s">
        <v>152</v>
      </c>
      <c r="D12" s="18">
        <v>5</v>
      </c>
      <c r="E12" s="136"/>
      <c r="F12" s="76"/>
      <c r="G12" s="18"/>
      <c r="H12" s="136"/>
      <c r="I12" s="18"/>
      <c r="J12" s="18"/>
      <c r="K12" s="18"/>
      <c r="L12" s="137">
        <v>1</v>
      </c>
    </row>
    <row r="13" spans="1:12" x14ac:dyDescent="0.25">
      <c r="A13" s="13"/>
      <c r="B13" t="s">
        <v>686</v>
      </c>
      <c r="C13" s="97" t="s">
        <v>152</v>
      </c>
      <c r="D13" s="18">
        <v>3</v>
      </c>
      <c r="E13" s="136"/>
      <c r="F13" s="76"/>
      <c r="G13" s="18"/>
      <c r="H13" s="136"/>
      <c r="I13" s="18"/>
      <c r="J13" s="18"/>
      <c r="K13" s="18"/>
      <c r="L13" s="137">
        <v>1</v>
      </c>
    </row>
    <row r="14" spans="1:12" x14ac:dyDescent="0.25">
      <c r="A14" s="13"/>
      <c r="B14" t="s">
        <v>687</v>
      </c>
      <c r="C14" s="97" t="s">
        <v>152</v>
      </c>
      <c r="D14" s="18">
        <v>4</v>
      </c>
      <c r="E14" s="136"/>
      <c r="F14" s="76"/>
      <c r="G14" s="18"/>
      <c r="H14" s="136"/>
      <c r="I14" s="18"/>
      <c r="J14" s="18"/>
      <c r="K14" s="18"/>
      <c r="L14" s="137">
        <v>1</v>
      </c>
    </row>
    <row r="15" spans="1:12" x14ac:dyDescent="0.25">
      <c r="A15" s="13" t="s">
        <v>926</v>
      </c>
      <c r="C15" s="3"/>
      <c r="D15" s="18"/>
      <c r="E15" s="136"/>
      <c r="F15" s="76"/>
      <c r="G15" s="18"/>
      <c r="H15" s="136"/>
      <c r="I15" s="18"/>
      <c r="J15" s="18"/>
      <c r="K15" s="18"/>
      <c r="L15" s="137"/>
    </row>
    <row r="16" spans="1:12" x14ac:dyDescent="0.25">
      <c r="A16" s="13"/>
      <c r="B16" t="s">
        <v>689</v>
      </c>
      <c r="C16" s="97" t="s">
        <v>258</v>
      </c>
      <c r="D16" s="18">
        <v>5</v>
      </c>
      <c r="E16" s="136">
        <f>5/5</f>
        <v>1</v>
      </c>
      <c r="F16" s="76" t="s">
        <v>253</v>
      </c>
      <c r="G16" s="18" t="s">
        <v>253</v>
      </c>
      <c r="H16" s="136">
        <v>0</v>
      </c>
      <c r="I16" s="18" t="s">
        <v>254</v>
      </c>
      <c r="J16" s="136">
        <v>0</v>
      </c>
      <c r="K16" s="18" t="s">
        <v>254</v>
      </c>
      <c r="L16" s="137">
        <v>1</v>
      </c>
    </row>
    <row r="17" spans="1:12" x14ac:dyDescent="0.25">
      <c r="A17" s="13"/>
      <c r="B17" t="s">
        <v>690</v>
      </c>
      <c r="C17" s="97" t="s">
        <v>258</v>
      </c>
      <c r="D17" s="18">
        <v>3</v>
      </c>
      <c r="E17" s="136">
        <f>3/3</f>
        <v>1</v>
      </c>
      <c r="F17" s="76" t="s">
        <v>253</v>
      </c>
      <c r="G17" s="18" t="s">
        <v>253</v>
      </c>
      <c r="H17" s="136">
        <v>0</v>
      </c>
      <c r="I17" s="18" t="s">
        <v>254</v>
      </c>
      <c r="J17" s="136">
        <v>0</v>
      </c>
      <c r="K17" s="18" t="s">
        <v>254</v>
      </c>
      <c r="L17" s="137">
        <v>1</v>
      </c>
    </row>
    <row r="18" spans="1:12" x14ac:dyDescent="0.25">
      <c r="B18" t="s">
        <v>691</v>
      </c>
      <c r="C18" s="97" t="s">
        <v>258</v>
      </c>
      <c r="D18" s="18">
        <v>4</v>
      </c>
      <c r="E18" s="136">
        <f>4/4</f>
        <v>1</v>
      </c>
      <c r="F18" s="76" t="s">
        <v>253</v>
      </c>
      <c r="G18" s="18" t="s">
        <v>253</v>
      </c>
      <c r="H18" s="136">
        <v>0</v>
      </c>
      <c r="I18" s="18" t="s">
        <v>254</v>
      </c>
      <c r="J18" s="136">
        <v>0</v>
      </c>
      <c r="K18" s="18" t="s">
        <v>254</v>
      </c>
      <c r="L18" s="137">
        <v>1</v>
      </c>
    </row>
    <row r="19" spans="1:12" x14ac:dyDescent="0.25">
      <c r="A19" s="13" t="s">
        <v>692</v>
      </c>
      <c r="C19" s="3"/>
      <c r="D19" s="18"/>
      <c r="E19" s="136"/>
      <c r="F19" s="76"/>
      <c r="G19" s="18"/>
      <c r="H19" s="136"/>
      <c r="I19" s="18"/>
      <c r="J19" s="18"/>
      <c r="K19" s="18"/>
      <c r="L19" s="137"/>
    </row>
    <row r="20" spans="1:12" x14ac:dyDescent="0.25">
      <c r="A20" s="13"/>
      <c r="B20" t="s">
        <v>693</v>
      </c>
      <c r="C20" s="97" t="s">
        <v>258</v>
      </c>
      <c r="D20" s="18">
        <v>9</v>
      </c>
      <c r="E20" s="139" t="s">
        <v>920</v>
      </c>
      <c r="F20" s="76"/>
      <c r="G20" s="18"/>
      <c r="H20" s="136"/>
      <c r="I20" s="18"/>
      <c r="J20" s="18"/>
      <c r="K20" s="18"/>
      <c r="L20" s="137">
        <v>1</v>
      </c>
    </row>
    <row r="21" spans="1:12" x14ac:dyDescent="0.25">
      <c r="A21" s="13"/>
      <c r="B21" t="s">
        <v>694</v>
      </c>
      <c r="C21" s="97" t="s">
        <v>258</v>
      </c>
      <c r="D21" s="18">
        <v>7</v>
      </c>
      <c r="E21" s="139" t="s">
        <v>920</v>
      </c>
      <c r="F21" s="76"/>
      <c r="G21" s="18"/>
      <c r="H21" s="136"/>
      <c r="I21" s="18"/>
      <c r="J21" s="18"/>
      <c r="K21" s="18"/>
      <c r="L21" s="137">
        <v>1</v>
      </c>
    </row>
    <row r="22" spans="1:12" x14ac:dyDescent="0.25">
      <c r="A22" s="13"/>
      <c r="B22" t="s">
        <v>695</v>
      </c>
      <c r="C22" s="97" t="s">
        <v>258</v>
      </c>
      <c r="D22" s="18">
        <v>7</v>
      </c>
      <c r="E22" s="139" t="s">
        <v>920</v>
      </c>
      <c r="F22" s="76"/>
      <c r="G22" s="18"/>
      <c r="H22" s="136"/>
      <c r="I22" s="18"/>
      <c r="J22" s="18"/>
      <c r="K22" s="18"/>
      <c r="L22" s="137">
        <v>1</v>
      </c>
    </row>
    <row r="23" spans="1:12" x14ac:dyDescent="0.25">
      <c r="A23" s="13"/>
      <c r="B23" t="s">
        <v>696</v>
      </c>
      <c r="C23" s="97" t="s">
        <v>258</v>
      </c>
      <c r="D23" s="18">
        <v>9</v>
      </c>
      <c r="E23" s="139" t="s">
        <v>920</v>
      </c>
      <c r="F23" s="76"/>
      <c r="G23" s="18"/>
      <c r="H23" s="136"/>
      <c r="I23" s="18"/>
      <c r="J23" s="18"/>
      <c r="K23" s="18"/>
      <c r="L23" s="137">
        <v>1</v>
      </c>
    </row>
    <row r="24" spans="1:12" x14ac:dyDescent="0.25">
      <c r="A24" s="13"/>
      <c r="B24" t="s">
        <v>697</v>
      </c>
      <c r="C24" s="97" t="s">
        <v>258</v>
      </c>
      <c r="D24" s="18">
        <v>7</v>
      </c>
      <c r="E24" s="139" t="s">
        <v>920</v>
      </c>
      <c r="F24" s="76"/>
      <c r="G24" s="18"/>
      <c r="H24" s="136"/>
      <c r="I24" s="18"/>
      <c r="J24" s="18"/>
      <c r="K24" s="18"/>
      <c r="L24" s="137">
        <v>1</v>
      </c>
    </row>
    <row r="25" spans="1:12" x14ac:dyDescent="0.25">
      <c r="A25" s="13"/>
      <c r="B25" t="s">
        <v>698</v>
      </c>
      <c r="C25" s="97" t="s">
        <v>258</v>
      </c>
      <c r="D25" s="18">
        <v>7</v>
      </c>
      <c r="E25" s="139" t="s">
        <v>920</v>
      </c>
      <c r="F25" s="76"/>
      <c r="G25" s="18"/>
      <c r="H25" s="136"/>
      <c r="I25" s="18"/>
      <c r="J25" s="18"/>
      <c r="K25" s="18"/>
      <c r="L25" s="137">
        <v>1</v>
      </c>
    </row>
    <row r="26" spans="1:12" x14ac:dyDescent="0.25">
      <c r="A26" s="13"/>
      <c r="B26" t="s">
        <v>699</v>
      </c>
      <c r="C26" s="97" t="s">
        <v>258</v>
      </c>
      <c r="D26" s="18">
        <v>8</v>
      </c>
      <c r="E26" s="139" t="s">
        <v>920</v>
      </c>
      <c r="F26" s="76"/>
      <c r="G26" s="18"/>
      <c r="H26" s="136"/>
      <c r="I26" s="18"/>
      <c r="J26" s="18"/>
      <c r="K26" s="18"/>
      <c r="L26" s="137">
        <v>1</v>
      </c>
    </row>
    <row r="27" spans="1:12" x14ac:dyDescent="0.25">
      <c r="A27" s="13"/>
      <c r="B27" t="s">
        <v>700</v>
      </c>
      <c r="C27" s="97" t="s">
        <v>258</v>
      </c>
      <c r="D27" s="18">
        <v>7</v>
      </c>
      <c r="E27" s="136">
        <f>5/7</f>
        <v>0.7142857142857143</v>
      </c>
      <c r="F27" s="76" t="s">
        <v>253</v>
      </c>
      <c r="G27" s="18" t="s">
        <v>253</v>
      </c>
      <c r="H27" s="136" t="s">
        <v>925</v>
      </c>
      <c r="I27" s="18" t="s">
        <v>925</v>
      </c>
      <c r="J27" s="136">
        <v>0</v>
      </c>
      <c r="K27" s="18" t="s">
        <v>925</v>
      </c>
      <c r="L27" s="137">
        <v>1</v>
      </c>
    </row>
    <row r="28" spans="1:12" x14ac:dyDescent="0.25">
      <c r="A28" s="13"/>
      <c r="B28" t="s">
        <v>701</v>
      </c>
      <c r="C28" s="97" t="s">
        <v>258</v>
      </c>
      <c r="D28" s="18">
        <v>8</v>
      </c>
      <c r="E28" s="139" t="s">
        <v>920</v>
      </c>
      <c r="F28" s="76"/>
      <c r="G28" s="18"/>
      <c r="H28" s="136"/>
      <c r="I28" s="18"/>
      <c r="J28" s="18"/>
      <c r="K28" s="18"/>
      <c r="L28" s="137">
        <v>1</v>
      </c>
    </row>
    <row r="29" spans="1:12" x14ac:dyDescent="0.25">
      <c r="A29" s="13"/>
      <c r="B29" t="s">
        <v>702</v>
      </c>
      <c r="C29" s="97" t="s">
        <v>258</v>
      </c>
      <c r="D29" s="18">
        <v>6</v>
      </c>
      <c r="E29" s="139" t="s">
        <v>920</v>
      </c>
      <c r="F29" s="76"/>
      <c r="G29" s="18"/>
      <c r="H29" s="136"/>
      <c r="I29" s="18"/>
      <c r="J29" s="18"/>
      <c r="K29" s="18"/>
      <c r="L29" s="137">
        <v>1</v>
      </c>
    </row>
    <row r="30" spans="1:12" x14ac:dyDescent="0.25">
      <c r="A30" s="13"/>
      <c r="B30" t="s">
        <v>703</v>
      </c>
      <c r="C30" s="97" t="s">
        <v>258</v>
      </c>
      <c r="D30" s="18">
        <v>7</v>
      </c>
      <c r="E30" s="136">
        <v>1</v>
      </c>
      <c r="F30" s="76" t="s">
        <v>253</v>
      </c>
      <c r="G30" s="18" t="s">
        <v>253</v>
      </c>
      <c r="H30" s="136">
        <v>0</v>
      </c>
      <c r="I30" s="18" t="s">
        <v>254</v>
      </c>
      <c r="J30" s="136">
        <v>0</v>
      </c>
      <c r="K30" s="18" t="s">
        <v>254</v>
      </c>
      <c r="L30" s="137">
        <v>1</v>
      </c>
    </row>
    <row r="31" spans="1:12" x14ac:dyDescent="0.25">
      <c r="A31" s="13" t="s">
        <v>704</v>
      </c>
      <c r="C31" s="3"/>
      <c r="D31" s="18"/>
      <c r="E31" s="136"/>
      <c r="F31" s="76"/>
      <c r="G31" s="18"/>
      <c r="H31" s="136"/>
      <c r="I31" s="18"/>
      <c r="J31" s="18"/>
      <c r="K31" s="18"/>
      <c r="L31" s="137"/>
    </row>
    <row r="32" spans="1:12" x14ac:dyDescent="0.25">
      <c r="A32" s="13"/>
      <c r="B32" t="s">
        <v>705</v>
      </c>
      <c r="C32" s="97" t="s">
        <v>259</v>
      </c>
      <c r="D32" s="18">
        <v>11</v>
      </c>
      <c r="E32" s="136"/>
      <c r="F32" s="76"/>
      <c r="G32" s="18"/>
      <c r="H32" s="136"/>
      <c r="I32" s="18"/>
      <c r="J32" s="18"/>
      <c r="K32" s="18"/>
      <c r="L32" s="137">
        <v>1</v>
      </c>
    </row>
    <row r="33" spans="1:12" x14ac:dyDescent="0.25">
      <c r="A33" s="13"/>
      <c r="B33" t="s">
        <v>706</v>
      </c>
      <c r="C33" s="97" t="s">
        <v>259</v>
      </c>
      <c r="D33" s="18">
        <v>8</v>
      </c>
      <c r="E33" s="136"/>
      <c r="F33" s="76"/>
      <c r="G33" s="18"/>
      <c r="H33" s="136"/>
      <c r="I33" s="18"/>
      <c r="J33" s="18"/>
      <c r="K33" s="18"/>
      <c r="L33" s="137">
        <v>1</v>
      </c>
    </row>
    <row r="34" spans="1:12" x14ac:dyDescent="0.25">
      <c r="A34" s="13"/>
      <c r="B34" t="s">
        <v>707</v>
      </c>
      <c r="C34" s="97" t="s">
        <v>259</v>
      </c>
      <c r="D34" s="18">
        <v>4</v>
      </c>
      <c r="E34" s="136">
        <f>4/4</f>
        <v>1</v>
      </c>
      <c r="F34" s="76" t="s">
        <v>253</v>
      </c>
      <c r="G34" s="18" t="s">
        <v>357</v>
      </c>
      <c r="H34" s="136">
        <v>0</v>
      </c>
      <c r="I34" s="18" t="s">
        <v>254</v>
      </c>
      <c r="J34" s="136">
        <v>0</v>
      </c>
      <c r="K34" s="18" t="s">
        <v>254</v>
      </c>
      <c r="L34" s="137">
        <v>1</v>
      </c>
    </row>
    <row r="35" spans="1:12" x14ac:dyDescent="0.25">
      <c r="A35" s="13"/>
      <c r="B35" t="s">
        <v>708</v>
      </c>
      <c r="C35" s="97" t="s">
        <v>259</v>
      </c>
      <c r="D35" s="18">
        <v>5</v>
      </c>
      <c r="E35" s="136">
        <f>5/5</f>
        <v>1</v>
      </c>
      <c r="F35" s="76" t="s">
        <v>253</v>
      </c>
      <c r="G35" s="18" t="s">
        <v>357</v>
      </c>
      <c r="H35" s="136">
        <v>0</v>
      </c>
      <c r="I35" s="18" t="s">
        <v>254</v>
      </c>
      <c r="J35" s="136">
        <v>0</v>
      </c>
      <c r="K35" s="18" t="s">
        <v>254</v>
      </c>
      <c r="L35" s="137">
        <v>1</v>
      </c>
    </row>
    <row r="36" spans="1:12" ht="30" x14ac:dyDescent="0.25">
      <c r="A36" s="75" t="s">
        <v>709</v>
      </c>
      <c r="C36" s="3"/>
      <c r="D36" s="18"/>
      <c r="E36" s="136"/>
      <c r="F36" s="76"/>
      <c r="G36" s="18" t="s">
        <v>921</v>
      </c>
      <c r="H36" s="136"/>
      <c r="I36" s="18"/>
      <c r="J36" s="18"/>
      <c r="K36" s="18"/>
      <c r="L36" s="137"/>
    </row>
    <row r="37" spans="1:12" x14ac:dyDescent="0.25">
      <c r="A37" s="13"/>
      <c r="B37" t="s">
        <v>710</v>
      </c>
      <c r="C37" s="97" t="s">
        <v>479</v>
      </c>
      <c r="D37" s="18">
        <v>14</v>
      </c>
      <c r="E37" s="136">
        <f>1/14</f>
        <v>7.1428571428571425E-2</v>
      </c>
      <c r="F37" s="76" t="s">
        <v>253</v>
      </c>
      <c r="G37" s="18" t="s">
        <v>925</v>
      </c>
      <c r="H37" s="136" t="s">
        <v>925</v>
      </c>
      <c r="I37" s="18" t="s">
        <v>925</v>
      </c>
      <c r="J37" s="18" t="s">
        <v>925</v>
      </c>
      <c r="K37" s="18" t="s">
        <v>925</v>
      </c>
      <c r="L37" s="137">
        <v>1</v>
      </c>
    </row>
    <row r="38" spans="1:12" x14ac:dyDescent="0.25">
      <c r="A38" s="13"/>
      <c r="B38" t="s">
        <v>711</v>
      </c>
      <c r="C38" s="97" t="s">
        <v>479</v>
      </c>
      <c r="D38" s="18">
        <v>14</v>
      </c>
      <c r="E38" s="136">
        <f>3/14</f>
        <v>0.21428571428571427</v>
      </c>
      <c r="F38" s="76" t="s">
        <v>253</v>
      </c>
      <c r="G38" s="18" t="s">
        <v>925</v>
      </c>
      <c r="H38" s="136" t="s">
        <v>925</v>
      </c>
      <c r="I38" s="18" t="s">
        <v>925</v>
      </c>
      <c r="J38" s="18" t="s">
        <v>925</v>
      </c>
      <c r="K38" s="18" t="s">
        <v>925</v>
      </c>
      <c r="L38" s="137">
        <v>1</v>
      </c>
    </row>
    <row r="39" spans="1:12" x14ac:dyDescent="0.25">
      <c r="A39" s="13"/>
      <c r="B39" t="s">
        <v>712</v>
      </c>
      <c r="C39" s="97" t="s">
        <v>479</v>
      </c>
      <c r="D39" s="18">
        <v>14</v>
      </c>
      <c r="E39" s="136"/>
      <c r="F39" s="76"/>
      <c r="G39" s="18"/>
      <c r="H39" s="136"/>
      <c r="I39" s="18"/>
      <c r="J39" s="18"/>
      <c r="K39" s="18"/>
      <c r="L39" s="137">
        <v>1</v>
      </c>
    </row>
    <row r="40" spans="1:12" x14ac:dyDescent="0.25">
      <c r="A40" s="13"/>
      <c r="B40" t="s">
        <v>714</v>
      </c>
      <c r="C40" s="97" t="s">
        <v>479</v>
      </c>
      <c r="D40" s="18">
        <v>14</v>
      </c>
      <c r="E40" s="136"/>
      <c r="F40" s="76"/>
      <c r="G40" s="18"/>
      <c r="H40" s="136"/>
      <c r="I40" s="18"/>
      <c r="J40" s="18"/>
      <c r="K40" s="18"/>
      <c r="L40" s="137">
        <v>1</v>
      </c>
    </row>
    <row r="41" spans="1:12" x14ac:dyDescent="0.25">
      <c r="A41" s="13" t="s">
        <v>715</v>
      </c>
      <c r="C41" s="3"/>
      <c r="D41" s="18"/>
      <c r="E41" s="136"/>
      <c r="F41" s="76"/>
      <c r="G41" s="18"/>
      <c r="H41" s="136"/>
      <c r="I41" s="18"/>
      <c r="J41" s="18"/>
      <c r="K41" s="18"/>
      <c r="L41" s="137"/>
    </row>
    <row r="42" spans="1:12" x14ac:dyDescent="0.25">
      <c r="A42" s="13"/>
      <c r="B42" t="s">
        <v>716</v>
      </c>
      <c r="C42" s="97" t="s">
        <v>256</v>
      </c>
      <c r="D42" s="18">
        <v>12</v>
      </c>
      <c r="E42" s="136">
        <f>6/12</f>
        <v>0.5</v>
      </c>
      <c r="F42" s="76" t="s">
        <v>253</v>
      </c>
      <c r="G42" s="18" t="s">
        <v>253</v>
      </c>
      <c r="H42" s="136">
        <f>4/12</f>
        <v>0.33333333333333331</v>
      </c>
      <c r="I42" s="18" t="s">
        <v>925</v>
      </c>
      <c r="J42" s="136">
        <f>2/12</f>
        <v>0.16666666666666666</v>
      </c>
      <c r="K42" s="18" t="s">
        <v>925</v>
      </c>
      <c r="L42" s="137">
        <v>1</v>
      </c>
    </row>
    <row r="43" spans="1:12" x14ac:dyDescent="0.25">
      <c r="A43" s="13"/>
      <c r="B43" t="s">
        <v>717</v>
      </c>
      <c r="C43" s="97" t="s">
        <v>256</v>
      </c>
      <c r="D43" s="18">
        <v>10</v>
      </c>
      <c r="E43" s="136">
        <f>10/10</f>
        <v>1</v>
      </c>
      <c r="F43" s="76" t="s">
        <v>253</v>
      </c>
      <c r="G43" s="18" t="s">
        <v>253</v>
      </c>
      <c r="H43" s="136">
        <v>0</v>
      </c>
      <c r="I43" s="18" t="s">
        <v>254</v>
      </c>
      <c r="J43" s="136">
        <v>0</v>
      </c>
      <c r="K43" s="18" t="s">
        <v>254</v>
      </c>
      <c r="L43" s="137">
        <v>1</v>
      </c>
    </row>
    <row r="44" spans="1:12" x14ac:dyDescent="0.25">
      <c r="A44" s="13"/>
      <c r="B44" t="s">
        <v>718</v>
      </c>
      <c r="C44" s="97" t="s">
        <v>256</v>
      </c>
      <c r="D44" s="18">
        <v>7</v>
      </c>
      <c r="E44" s="136">
        <f>7/7</f>
        <v>1</v>
      </c>
      <c r="F44" s="76" t="s">
        <v>253</v>
      </c>
      <c r="G44" s="18" t="s">
        <v>253</v>
      </c>
      <c r="H44" s="136">
        <v>0</v>
      </c>
      <c r="I44" s="18" t="s">
        <v>254</v>
      </c>
      <c r="J44" s="136">
        <v>0</v>
      </c>
      <c r="K44" s="18" t="s">
        <v>254</v>
      </c>
      <c r="L44" s="137">
        <v>1</v>
      </c>
    </row>
    <row r="45" spans="1:12" x14ac:dyDescent="0.25">
      <c r="A45" s="13"/>
      <c r="B45" t="s">
        <v>719</v>
      </c>
      <c r="C45" s="97" t="s">
        <v>256</v>
      </c>
      <c r="D45" s="18">
        <v>8</v>
      </c>
      <c r="E45" s="136">
        <f>3/8</f>
        <v>0.375</v>
      </c>
      <c r="F45" s="76" t="s">
        <v>253</v>
      </c>
      <c r="G45" s="18" t="s">
        <v>253</v>
      </c>
      <c r="H45" s="136">
        <f>3/8</f>
        <v>0.375</v>
      </c>
      <c r="I45" s="18" t="s">
        <v>253</v>
      </c>
      <c r="J45" s="136">
        <f>2/8</f>
        <v>0.25</v>
      </c>
      <c r="K45" s="18" t="s">
        <v>253</v>
      </c>
      <c r="L45" s="137">
        <v>1</v>
      </c>
    </row>
    <row r="46" spans="1:12" x14ac:dyDescent="0.25">
      <c r="A46" s="128" t="s">
        <v>713</v>
      </c>
      <c r="B46" t="s">
        <v>720</v>
      </c>
      <c r="C46" s="97" t="s">
        <v>256</v>
      </c>
      <c r="D46" s="18">
        <v>3</v>
      </c>
      <c r="E46" s="136"/>
      <c r="F46" s="76"/>
      <c r="G46" s="18"/>
      <c r="H46" s="136"/>
      <c r="I46" s="18"/>
      <c r="J46" s="136"/>
      <c r="K46" s="18"/>
      <c r="L46" s="137">
        <v>1</v>
      </c>
    </row>
    <row r="47" spans="1:12" x14ac:dyDescent="0.25">
      <c r="A47" s="128" t="s">
        <v>713</v>
      </c>
      <c r="B47" t="s">
        <v>721</v>
      </c>
      <c r="C47" s="97" t="s">
        <v>256</v>
      </c>
      <c r="D47" s="18">
        <v>9</v>
      </c>
      <c r="E47" s="136"/>
      <c r="F47" s="76"/>
      <c r="G47" s="18"/>
      <c r="H47" s="136"/>
      <c r="I47" s="18"/>
      <c r="J47" s="136"/>
      <c r="K47" s="18"/>
      <c r="L47" s="137">
        <v>1</v>
      </c>
    </row>
    <row r="48" spans="1:12" x14ac:dyDescent="0.25">
      <c r="A48" s="13"/>
      <c r="B48" t="s">
        <v>722</v>
      </c>
      <c r="C48" s="97" t="s">
        <v>256</v>
      </c>
      <c r="D48" s="18">
        <v>6</v>
      </c>
      <c r="E48" s="136">
        <f>4/6</f>
        <v>0.66666666666666663</v>
      </c>
      <c r="F48" s="76" t="s">
        <v>253</v>
      </c>
      <c r="G48" s="18" t="s">
        <v>253</v>
      </c>
      <c r="H48" s="136">
        <f>2/6</f>
        <v>0.33333333333333331</v>
      </c>
      <c r="I48" s="18" t="s">
        <v>253</v>
      </c>
      <c r="J48" s="136">
        <v>0</v>
      </c>
      <c r="K48" s="18" t="s">
        <v>254</v>
      </c>
      <c r="L48" s="137">
        <v>1</v>
      </c>
    </row>
    <row r="49" spans="1:12" x14ac:dyDescent="0.25">
      <c r="A49" s="13"/>
      <c r="B49" t="s">
        <v>723</v>
      </c>
      <c r="C49" s="97" t="s">
        <v>256</v>
      </c>
      <c r="D49" s="18">
        <v>10</v>
      </c>
      <c r="E49" s="136">
        <f>5/10</f>
        <v>0.5</v>
      </c>
      <c r="F49" s="76" t="s">
        <v>253</v>
      </c>
      <c r="G49" s="18" t="s">
        <v>253</v>
      </c>
      <c r="H49" s="136">
        <v>0</v>
      </c>
      <c r="I49" s="18" t="s">
        <v>925</v>
      </c>
      <c r="J49" s="136">
        <v>0</v>
      </c>
      <c r="K49" s="18" t="s">
        <v>925</v>
      </c>
      <c r="L49" s="137">
        <v>1</v>
      </c>
    </row>
    <row r="50" spans="1:12" x14ac:dyDescent="0.25">
      <c r="A50" s="13"/>
      <c r="B50" t="s">
        <v>724</v>
      </c>
      <c r="C50" s="97" t="s">
        <v>256</v>
      </c>
      <c r="D50" s="18">
        <v>8</v>
      </c>
      <c r="E50" s="136"/>
      <c r="F50" s="76"/>
      <c r="G50" s="18"/>
      <c r="H50" s="136"/>
      <c r="I50" s="18"/>
      <c r="J50" s="136"/>
      <c r="K50" s="18"/>
      <c r="L50" s="137">
        <v>1</v>
      </c>
    </row>
    <row r="51" spans="1:12" x14ac:dyDescent="0.25">
      <c r="A51" s="13"/>
      <c r="B51" t="s">
        <v>725</v>
      </c>
      <c r="C51" s="97" t="s">
        <v>256</v>
      </c>
      <c r="D51" s="18">
        <v>10</v>
      </c>
      <c r="E51" s="136">
        <f>1/10</f>
        <v>0.1</v>
      </c>
      <c r="F51" s="76" t="s">
        <v>253</v>
      </c>
      <c r="G51" s="18" t="s">
        <v>253</v>
      </c>
      <c r="H51" s="136">
        <v>0</v>
      </c>
      <c r="I51" s="18" t="s">
        <v>925</v>
      </c>
      <c r="J51" s="136">
        <v>0</v>
      </c>
      <c r="K51" s="18" t="s">
        <v>925</v>
      </c>
      <c r="L51" s="137">
        <v>1</v>
      </c>
    </row>
    <row r="52" spans="1:12" x14ac:dyDescent="0.25">
      <c r="A52" s="13"/>
      <c r="B52" t="s">
        <v>726</v>
      </c>
      <c r="C52" s="97" t="s">
        <v>256</v>
      </c>
      <c r="D52" s="18">
        <v>8</v>
      </c>
      <c r="E52" s="136">
        <f>6/8</f>
        <v>0.75</v>
      </c>
      <c r="F52" s="76" t="s">
        <v>253</v>
      </c>
      <c r="G52" s="18" t="s">
        <v>253</v>
      </c>
      <c r="H52" s="136">
        <f>2/8</f>
        <v>0.25</v>
      </c>
      <c r="I52" s="18" t="s">
        <v>253</v>
      </c>
      <c r="J52" s="136">
        <v>0</v>
      </c>
      <c r="K52" s="18" t="s">
        <v>254</v>
      </c>
      <c r="L52" s="137">
        <v>1</v>
      </c>
    </row>
    <row r="53" spans="1:12" x14ac:dyDescent="0.25">
      <c r="A53" s="13"/>
      <c r="B53" t="s">
        <v>727</v>
      </c>
      <c r="C53" s="97" t="s">
        <v>256</v>
      </c>
      <c r="D53" s="18">
        <v>11</v>
      </c>
      <c r="E53" s="136"/>
      <c r="F53" s="76"/>
      <c r="G53" s="18"/>
      <c r="H53" s="136"/>
      <c r="I53" s="18"/>
      <c r="J53" s="136"/>
      <c r="K53" s="18"/>
      <c r="L53" s="137">
        <v>1</v>
      </c>
    </row>
    <row r="54" spans="1:12" x14ac:dyDescent="0.25">
      <c r="A54" s="128" t="s">
        <v>713</v>
      </c>
      <c r="B54" t="s">
        <v>728</v>
      </c>
      <c r="C54" s="97" t="s">
        <v>256</v>
      </c>
      <c r="D54" s="18">
        <v>13</v>
      </c>
      <c r="E54" s="136"/>
      <c r="F54" s="76"/>
      <c r="G54" s="18"/>
      <c r="H54" s="136"/>
      <c r="I54" s="18"/>
      <c r="J54" s="136"/>
      <c r="K54" s="18"/>
      <c r="L54" s="137">
        <v>1</v>
      </c>
    </row>
    <row r="55" spans="1:12" x14ac:dyDescent="0.25">
      <c r="A55" s="128" t="s">
        <v>713</v>
      </c>
      <c r="B55" t="s">
        <v>729</v>
      </c>
      <c r="C55" s="97" t="s">
        <v>256</v>
      </c>
      <c r="D55" s="18">
        <v>13</v>
      </c>
      <c r="E55" s="136"/>
      <c r="F55" s="76"/>
      <c r="G55" s="18"/>
      <c r="H55" s="136"/>
      <c r="I55" s="18"/>
      <c r="J55" s="136"/>
      <c r="K55" s="18"/>
      <c r="L55" s="137">
        <v>1</v>
      </c>
    </row>
    <row r="56" spans="1:12" x14ac:dyDescent="0.25">
      <c r="A56" s="128" t="s">
        <v>713</v>
      </c>
      <c r="B56" t="s">
        <v>730</v>
      </c>
      <c r="C56" s="97" t="s">
        <v>256</v>
      </c>
      <c r="D56" s="18">
        <v>12</v>
      </c>
      <c r="E56" s="136"/>
      <c r="F56" s="76"/>
      <c r="G56" s="18"/>
      <c r="H56" s="136"/>
      <c r="I56" s="18"/>
      <c r="J56" s="136"/>
      <c r="K56" s="18"/>
      <c r="L56" s="137">
        <v>1</v>
      </c>
    </row>
    <row r="57" spans="1:12" x14ac:dyDescent="0.25">
      <c r="A57" s="128" t="s">
        <v>713</v>
      </c>
      <c r="B57" t="s">
        <v>731</v>
      </c>
      <c r="C57" s="97" t="s">
        <v>256</v>
      </c>
      <c r="D57" s="18">
        <v>8</v>
      </c>
      <c r="E57" s="136"/>
      <c r="F57" s="76"/>
      <c r="G57" s="18"/>
      <c r="H57" s="136"/>
      <c r="I57" s="18"/>
      <c r="J57" s="136"/>
      <c r="K57" s="18"/>
      <c r="L57" s="137">
        <v>1</v>
      </c>
    </row>
    <row r="58" spans="1:12" x14ac:dyDescent="0.25">
      <c r="A58" s="13"/>
      <c r="B58" t="s">
        <v>732</v>
      </c>
      <c r="C58" s="97" t="s">
        <v>256</v>
      </c>
      <c r="D58" s="18">
        <v>11</v>
      </c>
      <c r="E58" s="136">
        <f>5/11</f>
        <v>0.45454545454545453</v>
      </c>
      <c r="F58" s="76" t="s">
        <v>253</v>
      </c>
      <c r="G58" s="18" t="s">
        <v>253</v>
      </c>
      <c r="H58" s="136">
        <f>3/11</f>
        <v>0.27272727272727271</v>
      </c>
      <c r="I58" s="18" t="s">
        <v>253</v>
      </c>
      <c r="J58" s="136">
        <f>3/11</f>
        <v>0.27272727272727271</v>
      </c>
      <c r="K58" s="18" t="s">
        <v>925</v>
      </c>
      <c r="L58" s="137">
        <v>1</v>
      </c>
    </row>
    <row r="59" spans="1:12" x14ac:dyDescent="0.25">
      <c r="A59" s="13"/>
      <c r="B59" t="s">
        <v>733</v>
      </c>
      <c r="C59" s="97" t="s">
        <v>256</v>
      </c>
      <c r="D59" s="18">
        <v>17</v>
      </c>
      <c r="E59" s="136">
        <f>2/17</f>
        <v>0.11764705882352941</v>
      </c>
      <c r="F59" s="76" t="s">
        <v>253</v>
      </c>
      <c r="G59" s="18" t="s">
        <v>253</v>
      </c>
      <c r="H59" s="136">
        <v>0</v>
      </c>
      <c r="I59" s="18" t="s">
        <v>925</v>
      </c>
      <c r="J59" s="136">
        <v>0</v>
      </c>
      <c r="K59" s="18" t="s">
        <v>925</v>
      </c>
      <c r="L59" s="137">
        <v>1</v>
      </c>
    </row>
    <row r="60" spans="1:12" x14ac:dyDescent="0.25">
      <c r="A60" s="13"/>
      <c r="B60" t="s">
        <v>734</v>
      </c>
      <c r="C60" s="97" t="s">
        <v>256</v>
      </c>
      <c r="D60" s="18">
        <v>17</v>
      </c>
      <c r="E60" s="136">
        <v>0</v>
      </c>
      <c r="F60" s="76" t="s">
        <v>357</v>
      </c>
      <c r="G60" s="18" t="s">
        <v>357</v>
      </c>
      <c r="H60" s="136">
        <v>0</v>
      </c>
      <c r="I60" s="18" t="s">
        <v>357</v>
      </c>
      <c r="J60" s="136">
        <v>0</v>
      </c>
      <c r="K60" s="18" t="s">
        <v>357</v>
      </c>
      <c r="L60" s="137">
        <v>1</v>
      </c>
    </row>
    <row r="61" spans="1:12" x14ac:dyDescent="0.25">
      <c r="A61" s="13"/>
      <c r="B61" t="s">
        <v>735</v>
      </c>
      <c r="C61" s="97" t="s">
        <v>256</v>
      </c>
      <c r="D61" s="18">
        <v>11</v>
      </c>
      <c r="E61" s="136"/>
      <c r="F61" s="76"/>
      <c r="G61" s="18"/>
      <c r="H61" s="18"/>
      <c r="I61" s="18"/>
      <c r="J61" s="18"/>
      <c r="K61" s="18"/>
      <c r="L61" s="137">
        <v>1</v>
      </c>
    </row>
    <row r="62" spans="1:12" x14ac:dyDescent="0.25">
      <c r="A62" s="128" t="s">
        <v>713</v>
      </c>
      <c r="B62" t="s">
        <v>736</v>
      </c>
      <c r="C62" s="97" t="s">
        <v>256</v>
      </c>
      <c r="D62" s="18">
        <v>8</v>
      </c>
      <c r="E62" s="136"/>
      <c r="F62" s="76"/>
      <c r="G62" s="18"/>
      <c r="H62" s="136"/>
      <c r="I62" s="18"/>
      <c r="J62" s="136"/>
      <c r="K62" s="18"/>
      <c r="L62" s="137">
        <v>1</v>
      </c>
    </row>
    <row r="63" spans="1:12" x14ac:dyDescent="0.25">
      <c r="A63" s="13"/>
      <c r="B63" t="s">
        <v>737</v>
      </c>
      <c r="C63" s="97" t="s">
        <v>256</v>
      </c>
      <c r="D63" s="18">
        <v>11</v>
      </c>
      <c r="E63" s="136">
        <f>6/11</f>
        <v>0.54545454545454541</v>
      </c>
      <c r="F63" s="76" t="s">
        <v>253</v>
      </c>
      <c r="G63" s="18" t="s">
        <v>253</v>
      </c>
      <c r="H63" s="136">
        <f>3/11</f>
        <v>0.27272727272727271</v>
      </c>
      <c r="I63" s="18" t="s">
        <v>253</v>
      </c>
      <c r="J63" s="136">
        <f>2/11</f>
        <v>0.18181818181818182</v>
      </c>
      <c r="K63" s="18" t="s">
        <v>253</v>
      </c>
      <c r="L63" s="137">
        <v>1</v>
      </c>
    </row>
    <row r="64" spans="1:12" x14ac:dyDescent="0.25">
      <c r="A64" s="128" t="s">
        <v>713</v>
      </c>
      <c r="B64" t="s">
        <v>738</v>
      </c>
      <c r="C64" s="97" t="s">
        <v>256</v>
      </c>
      <c r="D64" s="18">
        <v>8</v>
      </c>
      <c r="E64" s="136"/>
      <c r="F64" s="76"/>
      <c r="G64" s="18"/>
      <c r="H64" s="136"/>
      <c r="I64" s="18"/>
      <c r="J64" s="136"/>
      <c r="K64" s="18"/>
      <c r="L64" s="137">
        <v>1</v>
      </c>
    </row>
    <row r="65" spans="1:12" x14ac:dyDescent="0.25">
      <c r="A65" s="13"/>
      <c r="B65" t="s">
        <v>739</v>
      </c>
      <c r="C65" s="97" t="s">
        <v>256</v>
      </c>
      <c r="D65" s="18">
        <v>3</v>
      </c>
      <c r="E65" s="136">
        <f>4/10</f>
        <v>0.4</v>
      </c>
      <c r="F65" s="76" t="s">
        <v>253</v>
      </c>
      <c r="G65" s="18" t="s">
        <v>253</v>
      </c>
      <c r="H65" s="136">
        <f>4/10</f>
        <v>0.4</v>
      </c>
      <c r="I65" s="18" t="s">
        <v>253</v>
      </c>
      <c r="J65" s="136">
        <f>2/10</f>
        <v>0.2</v>
      </c>
      <c r="K65" s="18" t="s">
        <v>253</v>
      </c>
      <c r="L65" s="137">
        <v>1</v>
      </c>
    </row>
    <row r="66" spans="1:12" x14ac:dyDescent="0.25">
      <c r="A66" s="13"/>
      <c r="B66" t="s">
        <v>740</v>
      </c>
      <c r="C66" s="97" t="s">
        <v>256</v>
      </c>
      <c r="D66" s="18">
        <v>3</v>
      </c>
      <c r="E66" s="136">
        <f>3/3</f>
        <v>1</v>
      </c>
      <c r="F66" s="76" t="s">
        <v>253</v>
      </c>
      <c r="G66" s="18" t="s">
        <v>253</v>
      </c>
      <c r="H66" s="136">
        <v>0</v>
      </c>
      <c r="I66" s="18" t="s">
        <v>925</v>
      </c>
      <c r="J66" s="136">
        <v>0</v>
      </c>
      <c r="K66" s="18" t="s">
        <v>925</v>
      </c>
      <c r="L66" s="137">
        <v>1</v>
      </c>
    </row>
    <row r="67" spans="1:12" x14ac:dyDescent="0.25">
      <c r="A67" s="13"/>
      <c r="B67" t="s">
        <v>741</v>
      </c>
      <c r="C67" s="97" t="s">
        <v>256</v>
      </c>
      <c r="D67" s="18">
        <v>10</v>
      </c>
      <c r="E67" s="136">
        <f>7/10</f>
        <v>0.7</v>
      </c>
      <c r="F67" s="76" t="s">
        <v>253</v>
      </c>
      <c r="G67" s="18" t="s">
        <v>253</v>
      </c>
      <c r="H67" s="136">
        <f>3/3</f>
        <v>1</v>
      </c>
      <c r="I67" s="18" t="s">
        <v>253</v>
      </c>
      <c r="J67" s="136">
        <v>0</v>
      </c>
      <c r="K67" s="18" t="s">
        <v>254</v>
      </c>
      <c r="L67" s="137">
        <v>1</v>
      </c>
    </row>
    <row r="68" spans="1:12" x14ac:dyDescent="0.25">
      <c r="A68" s="13"/>
      <c r="B68" t="s">
        <v>742</v>
      </c>
      <c r="C68" s="97" t="s">
        <v>256</v>
      </c>
      <c r="D68" s="18">
        <v>3</v>
      </c>
      <c r="E68" s="136"/>
      <c r="F68" s="76"/>
      <c r="G68" s="18"/>
      <c r="H68" s="136"/>
      <c r="I68" s="18"/>
      <c r="J68" s="136"/>
      <c r="K68" s="18"/>
      <c r="L68" s="137">
        <v>1</v>
      </c>
    </row>
    <row r="69" spans="1:12" x14ac:dyDescent="0.25">
      <c r="A69" s="13"/>
      <c r="B69" t="s">
        <v>743</v>
      </c>
      <c r="C69" s="97" t="s">
        <v>256</v>
      </c>
      <c r="D69" s="18">
        <v>9</v>
      </c>
      <c r="E69" s="136"/>
      <c r="F69" s="76"/>
      <c r="G69" s="18"/>
      <c r="H69" s="136"/>
      <c r="I69" s="18"/>
      <c r="J69" s="136"/>
      <c r="K69" s="18"/>
      <c r="L69" s="137">
        <v>1</v>
      </c>
    </row>
    <row r="70" spans="1:12" x14ac:dyDescent="0.25">
      <c r="A70" s="13"/>
      <c r="B70" t="s">
        <v>744</v>
      </c>
      <c r="C70" s="97" t="s">
        <v>256</v>
      </c>
      <c r="D70" s="18">
        <v>2</v>
      </c>
      <c r="E70" s="136"/>
      <c r="F70" s="76"/>
      <c r="G70" s="18"/>
      <c r="H70" s="136"/>
      <c r="I70" s="18"/>
      <c r="J70" s="136"/>
      <c r="K70" s="18"/>
      <c r="L70" s="137">
        <v>1</v>
      </c>
    </row>
    <row r="71" spans="1:12" x14ac:dyDescent="0.25">
      <c r="A71" s="128" t="s">
        <v>713</v>
      </c>
      <c r="B71" t="s">
        <v>745</v>
      </c>
      <c r="C71" s="97" t="s">
        <v>256</v>
      </c>
      <c r="D71" s="18">
        <v>8</v>
      </c>
      <c r="E71" s="136"/>
      <c r="F71" s="76"/>
      <c r="G71" s="18"/>
      <c r="H71" s="136"/>
      <c r="I71" s="18"/>
      <c r="J71" s="136"/>
      <c r="K71" s="18"/>
      <c r="L71" s="137">
        <v>1</v>
      </c>
    </row>
    <row r="72" spans="1:12" x14ac:dyDescent="0.25">
      <c r="A72" s="13"/>
      <c r="B72" t="s">
        <v>746</v>
      </c>
      <c r="C72" s="97" t="s">
        <v>256</v>
      </c>
      <c r="D72" s="18">
        <v>4</v>
      </c>
      <c r="E72" s="136"/>
      <c r="F72" s="76"/>
      <c r="G72" s="18"/>
      <c r="H72" s="136"/>
      <c r="I72" s="18"/>
      <c r="J72" s="136"/>
      <c r="K72" s="18"/>
      <c r="L72" s="137">
        <v>1</v>
      </c>
    </row>
    <row r="73" spans="1:12" x14ac:dyDescent="0.25">
      <c r="A73" s="13"/>
      <c r="B73" t="s">
        <v>747</v>
      </c>
      <c r="C73" s="97" t="s">
        <v>256</v>
      </c>
      <c r="D73" s="18">
        <v>8</v>
      </c>
      <c r="E73" s="136"/>
      <c r="F73" s="76"/>
      <c r="G73" s="18"/>
      <c r="H73" s="136"/>
      <c r="I73" s="18"/>
      <c r="J73" s="136"/>
      <c r="K73" s="18"/>
      <c r="L73" s="137">
        <v>1</v>
      </c>
    </row>
    <row r="74" spans="1:12" ht="30" x14ac:dyDescent="0.25">
      <c r="A74" s="75" t="s">
        <v>748</v>
      </c>
      <c r="C74" s="3"/>
      <c r="D74" s="18"/>
      <c r="E74" s="136"/>
      <c r="F74" s="76"/>
      <c r="G74" s="18"/>
      <c r="H74" s="136"/>
      <c r="I74" s="18"/>
      <c r="J74" s="136"/>
      <c r="K74" s="18"/>
      <c r="L74" s="137"/>
    </row>
    <row r="75" spans="1:12" x14ac:dyDescent="0.25">
      <c r="A75" s="13"/>
      <c r="B75" t="s">
        <v>749</v>
      </c>
      <c r="C75" s="97" t="s">
        <v>256</v>
      </c>
      <c r="D75" s="18">
        <v>8</v>
      </c>
      <c r="E75" s="136">
        <f>3/8</f>
        <v>0.375</v>
      </c>
      <c r="F75" s="76" t="s">
        <v>253</v>
      </c>
      <c r="G75" s="18" t="s">
        <v>253</v>
      </c>
      <c r="H75" s="136">
        <v>0</v>
      </c>
      <c r="I75" s="18" t="s">
        <v>925</v>
      </c>
      <c r="J75" s="136">
        <v>0</v>
      </c>
      <c r="K75" s="18" t="s">
        <v>927</v>
      </c>
      <c r="L75" s="137">
        <v>1</v>
      </c>
    </row>
    <row r="76" spans="1:12" ht="30" x14ac:dyDescent="0.25">
      <c r="A76" s="75" t="s">
        <v>750</v>
      </c>
      <c r="C76" s="3"/>
      <c r="D76" s="18"/>
      <c r="E76" s="136"/>
      <c r="F76" s="76"/>
      <c r="G76" s="18"/>
      <c r="H76" s="136"/>
      <c r="I76" s="18"/>
      <c r="J76" s="136"/>
      <c r="K76" s="18"/>
      <c r="L76" s="137"/>
    </row>
    <row r="77" spans="1:12" x14ac:dyDescent="0.25">
      <c r="A77" s="13"/>
      <c r="B77" t="s">
        <v>751</v>
      </c>
      <c r="C77" s="97" t="s">
        <v>256</v>
      </c>
      <c r="D77" s="18">
        <v>7</v>
      </c>
      <c r="E77" s="136">
        <f>1/7</f>
        <v>0.14285714285714285</v>
      </c>
      <c r="F77" s="76" t="s">
        <v>253</v>
      </c>
      <c r="G77" s="18" t="s">
        <v>253</v>
      </c>
      <c r="H77" s="136">
        <v>0</v>
      </c>
      <c r="I77" s="136" t="s">
        <v>925</v>
      </c>
      <c r="J77" s="136">
        <v>0</v>
      </c>
      <c r="K77" s="136" t="s">
        <v>925</v>
      </c>
      <c r="L77" s="137">
        <v>1</v>
      </c>
    </row>
    <row r="78" spans="1:12" x14ac:dyDescent="0.25">
      <c r="A78" s="13"/>
      <c r="B78" t="s">
        <v>752</v>
      </c>
      <c r="C78" s="97" t="s">
        <v>256</v>
      </c>
      <c r="D78" s="18">
        <v>7</v>
      </c>
      <c r="E78" s="136">
        <f>1/7</f>
        <v>0.14285714285714285</v>
      </c>
      <c r="F78" s="76" t="s">
        <v>253</v>
      </c>
      <c r="G78" s="18" t="s">
        <v>253</v>
      </c>
      <c r="H78" s="136">
        <v>0</v>
      </c>
      <c r="I78" s="136" t="s">
        <v>925</v>
      </c>
      <c r="J78" s="136">
        <v>0</v>
      </c>
      <c r="K78" s="136" t="s">
        <v>925</v>
      </c>
      <c r="L78" s="137">
        <v>1</v>
      </c>
    </row>
    <row r="79" spans="1:12" x14ac:dyDescent="0.25">
      <c r="A79" s="13"/>
      <c r="B79" t="s">
        <v>922</v>
      </c>
      <c r="C79" s="97" t="s">
        <v>256</v>
      </c>
      <c r="D79" s="18">
        <v>6</v>
      </c>
      <c r="E79" s="136">
        <f>1/6</f>
        <v>0.16666666666666666</v>
      </c>
      <c r="F79" s="76" t="s">
        <v>253</v>
      </c>
      <c r="G79" s="18" t="s">
        <v>253</v>
      </c>
      <c r="H79" s="136">
        <v>0</v>
      </c>
      <c r="I79" s="136" t="s">
        <v>925</v>
      </c>
      <c r="J79" s="136">
        <v>0</v>
      </c>
      <c r="K79" s="136" t="s">
        <v>925</v>
      </c>
      <c r="L79" s="137">
        <v>1</v>
      </c>
    </row>
    <row r="80" spans="1:12" x14ac:dyDescent="0.25">
      <c r="A80" s="13"/>
      <c r="B80" t="s">
        <v>754</v>
      </c>
      <c r="C80" s="97" t="s">
        <v>256</v>
      </c>
      <c r="D80" s="18">
        <v>6</v>
      </c>
      <c r="E80" s="136">
        <f>1/6</f>
        <v>0.16666666666666666</v>
      </c>
      <c r="F80" s="76" t="s">
        <v>253</v>
      </c>
      <c r="G80" s="18" t="s">
        <v>253</v>
      </c>
      <c r="H80" s="136">
        <v>0</v>
      </c>
      <c r="I80" s="136" t="s">
        <v>925</v>
      </c>
      <c r="J80" s="136">
        <v>0</v>
      </c>
      <c r="K80" s="136" t="s">
        <v>925</v>
      </c>
      <c r="L80" s="137">
        <v>1</v>
      </c>
    </row>
    <row r="81" spans="1:12" x14ac:dyDescent="0.25">
      <c r="A81" s="13"/>
      <c r="B81" t="s">
        <v>755</v>
      </c>
      <c r="C81" s="97" t="s">
        <v>256</v>
      </c>
      <c r="D81" s="18">
        <v>4</v>
      </c>
      <c r="E81" s="136">
        <f>2/4</f>
        <v>0.5</v>
      </c>
      <c r="F81" s="76" t="s">
        <v>253</v>
      </c>
      <c r="G81" s="18" t="s">
        <v>253</v>
      </c>
      <c r="H81" s="136">
        <v>0</v>
      </c>
      <c r="I81" s="136" t="s">
        <v>925</v>
      </c>
      <c r="J81" s="136">
        <v>0</v>
      </c>
      <c r="K81" s="136" t="s">
        <v>925</v>
      </c>
      <c r="L81" s="137">
        <v>1</v>
      </c>
    </row>
    <row r="82" spans="1:12" x14ac:dyDescent="0.25">
      <c r="A82" s="13"/>
      <c r="B82" t="s">
        <v>756</v>
      </c>
      <c r="C82" s="97" t="s">
        <v>256</v>
      </c>
      <c r="D82" s="18">
        <v>4</v>
      </c>
      <c r="E82" s="136">
        <f>2/4</f>
        <v>0.5</v>
      </c>
      <c r="F82" s="76" t="s">
        <v>253</v>
      </c>
      <c r="G82" s="18" t="s">
        <v>253</v>
      </c>
      <c r="H82" s="136">
        <v>0</v>
      </c>
      <c r="I82" s="136" t="s">
        <v>925</v>
      </c>
      <c r="J82" s="136">
        <v>0</v>
      </c>
      <c r="K82" s="136" t="s">
        <v>925</v>
      </c>
      <c r="L82" s="137">
        <v>1</v>
      </c>
    </row>
    <row r="83" spans="1:12" x14ac:dyDescent="0.25">
      <c r="A83" s="13"/>
      <c r="B83" t="s">
        <v>757</v>
      </c>
      <c r="C83" s="97" t="s">
        <v>256</v>
      </c>
      <c r="D83" s="18">
        <v>7</v>
      </c>
      <c r="E83" s="136">
        <f>1/7</f>
        <v>0.14285714285714285</v>
      </c>
      <c r="F83" s="76" t="s">
        <v>253</v>
      </c>
      <c r="G83" s="18" t="s">
        <v>253</v>
      </c>
      <c r="H83" s="136">
        <v>0</v>
      </c>
      <c r="I83" s="136" t="s">
        <v>925</v>
      </c>
      <c r="J83" s="136">
        <v>0</v>
      </c>
      <c r="K83" s="136" t="s">
        <v>925</v>
      </c>
      <c r="L83" s="137">
        <v>1</v>
      </c>
    </row>
    <row r="84" spans="1:12" x14ac:dyDescent="0.25">
      <c r="A84" s="13"/>
      <c r="B84" t="s">
        <v>758</v>
      </c>
      <c r="C84" s="97" t="s">
        <v>256</v>
      </c>
      <c r="D84" s="18">
        <v>7</v>
      </c>
      <c r="E84" s="136">
        <f>1/7</f>
        <v>0.14285714285714285</v>
      </c>
      <c r="F84" s="76" t="s">
        <v>253</v>
      </c>
      <c r="G84" s="18" t="s">
        <v>253</v>
      </c>
      <c r="H84" s="136">
        <v>0</v>
      </c>
      <c r="I84" s="136" t="s">
        <v>925</v>
      </c>
      <c r="J84" s="136">
        <v>0</v>
      </c>
      <c r="K84" s="136" t="s">
        <v>925</v>
      </c>
      <c r="L84" s="137">
        <v>1</v>
      </c>
    </row>
    <row r="85" spans="1:12" x14ac:dyDescent="0.25">
      <c r="A85" s="13" t="s">
        <v>759</v>
      </c>
      <c r="C85" s="3"/>
      <c r="D85" s="18"/>
      <c r="E85" s="136"/>
      <c r="F85" s="76"/>
      <c r="G85" s="18"/>
      <c r="H85" s="136"/>
      <c r="I85" s="18"/>
      <c r="J85" s="136"/>
      <c r="K85" s="18"/>
      <c r="L85" s="137"/>
    </row>
    <row r="86" spans="1:12" x14ac:dyDescent="0.25">
      <c r="A86" s="13"/>
      <c r="B86" t="s">
        <v>760</v>
      </c>
      <c r="C86" s="97" t="s">
        <v>152</v>
      </c>
      <c r="D86" s="18">
        <v>6</v>
      </c>
      <c r="E86" s="136">
        <f>4/6</f>
        <v>0.66666666666666663</v>
      </c>
      <c r="F86" s="76" t="s">
        <v>357</v>
      </c>
      <c r="G86" s="18" t="s">
        <v>357</v>
      </c>
      <c r="H86" s="136">
        <v>0</v>
      </c>
      <c r="I86" s="18" t="s">
        <v>928</v>
      </c>
      <c r="J86" s="136">
        <v>0</v>
      </c>
      <c r="K86" s="18" t="s">
        <v>929</v>
      </c>
      <c r="L86" s="137">
        <v>1</v>
      </c>
    </row>
    <row r="87" spans="1:12" x14ac:dyDescent="0.25">
      <c r="A87" s="13"/>
      <c r="B87" t="s">
        <v>761</v>
      </c>
      <c r="C87" s="97" t="s">
        <v>152</v>
      </c>
      <c r="D87" s="18">
        <v>6</v>
      </c>
      <c r="E87" s="136">
        <f>6/6</f>
        <v>1</v>
      </c>
      <c r="F87" s="76" t="s">
        <v>357</v>
      </c>
      <c r="G87" s="18" t="s">
        <v>357</v>
      </c>
      <c r="H87" s="136">
        <v>0</v>
      </c>
      <c r="I87" s="18" t="s">
        <v>928</v>
      </c>
      <c r="J87" s="136">
        <v>0</v>
      </c>
      <c r="K87" s="18" t="s">
        <v>929</v>
      </c>
      <c r="L87" s="137">
        <v>1</v>
      </c>
    </row>
    <row r="88" spans="1:12" x14ac:dyDescent="0.25">
      <c r="A88" s="13"/>
      <c r="B88" t="s">
        <v>762</v>
      </c>
      <c r="C88" s="97" t="s">
        <v>152</v>
      </c>
      <c r="D88" s="18">
        <v>12</v>
      </c>
      <c r="E88" s="136">
        <f>12/12</f>
        <v>1</v>
      </c>
      <c r="F88" s="76" t="s">
        <v>357</v>
      </c>
      <c r="G88" s="18" t="s">
        <v>357</v>
      </c>
      <c r="H88" s="136">
        <v>0</v>
      </c>
      <c r="I88" s="18" t="s">
        <v>928</v>
      </c>
      <c r="J88" s="136">
        <v>0</v>
      </c>
      <c r="K88" s="18" t="s">
        <v>929</v>
      </c>
      <c r="L88" s="137">
        <v>1</v>
      </c>
    </row>
    <row r="89" spans="1:12" x14ac:dyDescent="0.25">
      <c r="A89" s="75" t="s">
        <v>763</v>
      </c>
      <c r="C89" s="3"/>
      <c r="D89" s="18"/>
      <c r="E89" s="136"/>
      <c r="F89" s="76"/>
      <c r="G89" s="18"/>
      <c r="H89" s="136"/>
      <c r="I89" s="18"/>
      <c r="J89" s="136"/>
      <c r="K89" s="18"/>
      <c r="L89" s="137"/>
    </row>
    <row r="90" spans="1:12" x14ac:dyDescent="0.25">
      <c r="A90" s="13"/>
      <c r="B90" t="s">
        <v>764</v>
      </c>
      <c r="C90" s="97" t="s">
        <v>260</v>
      </c>
      <c r="D90" s="18">
        <v>36</v>
      </c>
      <c r="E90" s="136">
        <f>1/36</f>
        <v>2.7777777777777776E-2</v>
      </c>
      <c r="F90" s="76" t="s">
        <v>253</v>
      </c>
      <c r="G90" s="18" t="s">
        <v>253</v>
      </c>
      <c r="H90" s="136">
        <v>0</v>
      </c>
      <c r="I90" s="18" t="s">
        <v>357</v>
      </c>
      <c r="J90" s="136">
        <v>0</v>
      </c>
      <c r="K90" s="18" t="s">
        <v>357</v>
      </c>
      <c r="L90" s="137">
        <v>1</v>
      </c>
    </row>
    <row r="91" spans="1:12" x14ac:dyDescent="0.25">
      <c r="A91" s="128" t="s">
        <v>713</v>
      </c>
      <c r="B91" t="s">
        <v>765</v>
      </c>
      <c r="C91" s="97" t="s">
        <v>260</v>
      </c>
      <c r="D91" s="18">
        <v>19</v>
      </c>
      <c r="E91" s="136"/>
      <c r="F91" s="76"/>
      <c r="G91" s="18"/>
      <c r="H91" s="136"/>
      <c r="I91" s="18"/>
      <c r="J91" s="136"/>
      <c r="K91" s="18"/>
      <c r="L91" s="137">
        <v>1</v>
      </c>
    </row>
    <row r="92" spans="1:12" x14ac:dyDescent="0.25">
      <c r="A92" s="128" t="s">
        <v>713</v>
      </c>
      <c r="B92" t="s">
        <v>766</v>
      </c>
      <c r="C92" s="97" t="s">
        <v>260</v>
      </c>
      <c r="D92" s="18">
        <v>16</v>
      </c>
      <c r="E92" s="136"/>
      <c r="F92" s="76"/>
      <c r="G92" s="18"/>
      <c r="H92" s="136"/>
      <c r="I92" s="18"/>
      <c r="J92" s="136"/>
      <c r="K92" s="18"/>
      <c r="L92" s="137">
        <v>1</v>
      </c>
    </row>
    <row r="93" spans="1:12" x14ac:dyDescent="0.25">
      <c r="A93" s="128" t="s">
        <v>713</v>
      </c>
      <c r="B93" t="s">
        <v>767</v>
      </c>
      <c r="C93" s="97" t="s">
        <v>260</v>
      </c>
      <c r="D93" s="18">
        <v>20</v>
      </c>
      <c r="E93" s="136"/>
      <c r="F93" s="76"/>
      <c r="G93" s="18"/>
      <c r="H93" s="136"/>
      <c r="I93" s="18"/>
      <c r="J93" s="136"/>
      <c r="K93" s="18"/>
      <c r="L93" s="137">
        <v>1</v>
      </c>
    </row>
    <row r="94" spans="1:12" x14ac:dyDescent="0.25">
      <c r="A94" s="128" t="s">
        <v>713</v>
      </c>
      <c r="B94" t="s">
        <v>768</v>
      </c>
      <c r="C94" s="97" t="s">
        <v>260</v>
      </c>
      <c r="D94" s="18">
        <v>29</v>
      </c>
      <c r="E94" s="136"/>
      <c r="F94" s="76"/>
      <c r="G94" s="18"/>
      <c r="H94" s="136"/>
      <c r="I94" s="18"/>
      <c r="J94" s="136"/>
      <c r="K94" s="18"/>
      <c r="L94" s="137">
        <v>1</v>
      </c>
    </row>
    <row r="95" spans="1:12" x14ac:dyDescent="0.25">
      <c r="A95" s="128" t="s">
        <v>713</v>
      </c>
      <c r="B95" t="s">
        <v>769</v>
      </c>
      <c r="C95" s="97" t="s">
        <v>260</v>
      </c>
      <c r="D95" s="18">
        <v>20</v>
      </c>
      <c r="E95" s="136"/>
      <c r="F95" s="76"/>
      <c r="G95" s="18"/>
      <c r="H95" s="136"/>
      <c r="I95" s="18"/>
      <c r="J95" s="136"/>
      <c r="K95" s="18"/>
      <c r="L95" s="137">
        <v>1</v>
      </c>
    </row>
    <row r="96" spans="1:12" x14ac:dyDescent="0.25">
      <c r="A96" s="128" t="s">
        <v>713</v>
      </c>
      <c r="B96" t="s">
        <v>770</v>
      </c>
      <c r="C96" s="97" t="s">
        <v>260</v>
      </c>
      <c r="D96" s="18">
        <v>15</v>
      </c>
      <c r="E96" s="136"/>
      <c r="F96" s="76"/>
      <c r="G96" s="18"/>
      <c r="H96" s="136"/>
      <c r="I96" s="18"/>
      <c r="J96" s="136"/>
      <c r="K96" s="18"/>
      <c r="L96" s="137">
        <v>1</v>
      </c>
    </row>
    <row r="97" spans="1:12" x14ac:dyDescent="0.25">
      <c r="A97" s="128" t="s">
        <v>713</v>
      </c>
      <c r="B97" t="s">
        <v>771</v>
      </c>
      <c r="C97" s="97" t="s">
        <v>260</v>
      </c>
      <c r="D97" s="18">
        <v>14</v>
      </c>
      <c r="E97" s="136"/>
      <c r="F97" s="76"/>
      <c r="G97" s="18"/>
      <c r="H97" s="136"/>
      <c r="I97" s="18"/>
      <c r="J97" s="136"/>
      <c r="K97" s="18"/>
      <c r="L97" s="137">
        <v>1</v>
      </c>
    </row>
    <row r="98" spans="1:12" x14ac:dyDescent="0.25">
      <c r="A98" s="128" t="s">
        <v>713</v>
      </c>
      <c r="B98" t="s">
        <v>772</v>
      </c>
      <c r="C98" s="97" t="s">
        <v>260</v>
      </c>
      <c r="D98" s="18">
        <v>12</v>
      </c>
      <c r="E98" s="136"/>
      <c r="F98" s="76"/>
      <c r="G98" s="18"/>
      <c r="H98" s="136"/>
      <c r="I98" s="18"/>
      <c r="J98" s="136"/>
      <c r="K98" s="18"/>
      <c r="L98" s="137">
        <v>1</v>
      </c>
    </row>
    <row r="99" spans="1:12" x14ac:dyDescent="0.25">
      <c r="A99" s="128" t="s">
        <v>713</v>
      </c>
      <c r="B99" t="s">
        <v>773</v>
      </c>
      <c r="C99" s="97" t="s">
        <v>260</v>
      </c>
      <c r="D99" s="18">
        <v>18</v>
      </c>
      <c r="E99" s="136"/>
      <c r="F99" s="76"/>
      <c r="G99" s="18"/>
      <c r="H99" s="136"/>
      <c r="I99" s="18"/>
      <c r="J99" s="136"/>
      <c r="K99" s="18"/>
      <c r="L99" s="137">
        <v>1</v>
      </c>
    </row>
    <row r="100" spans="1:12" x14ac:dyDescent="0.25">
      <c r="A100" s="128" t="s">
        <v>713</v>
      </c>
      <c r="B100" t="s">
        <v>774</v>
      </c>
      <c r="C100" s="97" t="s">
        <v>260</v>
      </c>
      <c r="D100" s="18">
        <v>16</v>
      </c>
      <c r="E100" s="136"/>
      <c r="F100" s="76"/>
      <c r="G100" s="18"/>
      <c r="H100" s="136"/>
      <c r="I100" s="18"/>
      <c r="J100" s="136"/>
      <c r="K100" s="18"/>
      <c r="L100" s="137">
        <v>1</v>
      </c>
    </row>
    <row r="101" spans="1:12" x14ac:dyDescent="0.25">
      <c r="A101" s="128" t="s">
        <v>713</v>
      </c>
      <c r="B101" t="s">
        <v>775</v>
      </c>
      <c r="C101" s="97" t="s">
        <v>260</v>
      </c>
      <c r="D101" s="18">
        <v>11</v>
      </c>
      <c r="E101" s="136"/>
      <c r="F101" s="76"/>
      <c r="G101" s="18"/>
      <c r="H101" s="136"/>
      <c r="I101" s="18"/>
      <c r="J101" s="136"/>
      <c r="K101" s="18"/>
      <c r="L101" s="137">
        <v>1</v>
      </c>
    </row>
    <row r="102" spans="1:12" x14ac:dyDescent="0.25">
      <c r="A102" s="128" t="s">
        <v>713</v>
      </c>
      <c r="B102" t="s">
        <v>776</v>
      </c>
      <c r="C102" s="97" t="s">
        <v>260</v>
      </c>
      <c r="D102" s="18">
        <v>19</v>
      </c>
      <c r="E102" s="136"/>
      <c r="F102" s="76"/>
      <c r="G102" s="18"/>
      <c r="H102" s="136"/>
      <c r="I102" s="18"/>
      <c r="J102" s="136"/>
      <c r="K102" s="18"/>
      <c r="L102" s="137">
        <v>1</v>
      </c>
    </row>
    <row r="103" spans="1:12" x14ac:dyDescent="0.25">
      <c r="A103" s="128" t="s">
        <v>713</v>
      </c>
      <c r="B103" t="s">
        <v>777</v>
      </c>
      <c r="C103" s="97" t="s">
        <v>260</v>
      </c>
      <c r="D103" s="18">
        <v>25</v>
      </c>
      <c r="E103" s="136"/>
      <c r="F103" s="76"/>
      <c r="G103" s="18"/>
      <c r="H103" s="136"/>
      <c r="I103" s="18"/>
      <c r="J103" s="136"/>
      <c r="K103" s="18"/>
      <c r="L103" s="137">
        <v>1</v>
      </c>
    </row>
    <row r="104" spans="1:12" x14ac:dyDescent="0.25">
      <c r="A104" s="13" t="s">
        <v>778</v>
      </c>
      <c r="C104" s="3"/>
      <c r="D104" s="18"/>
      <c r="E104" s="136"/>
      <c r="F104" s="76"/>
      <c r="G104" s="18"/>
      <c r="H104" s="136"/>
      <c r="I104" s="18"/>
      <c r="J104" s="136"/>
      <c r="K104" s="18"/>
      <c r="L104" s="137"/>
    </row>
    <row r="105" spans="1:12" x14ac:dyDescent="0.25">
      <c r="A105" s="13"/>
      <c r="B105" t="s">
        <v>779</v>
      </c>
      <c r="C105" s="97" t="s">
        <v>258</v>
      </c>
      <c r="D105" s="18">
        <v>5</v>
      </c>
      <c r="E105" s="136">
        <f>4/5</f>
        <v>0.8</v>
      </c>
      <c r="F105" s="76" t="s">
        <v>253</v>
      </c>
      <c r="G105" s="18" t="s">
        <v>253</v>
      </c>
      <c r="H105" s="136" t="s">
        <v>925</v>
      </c>
      <c r="I105" s="18" t="s">
        <v>925</v>
      </c>
      <c r="J105" s="136" t="s">
        <v>925</v>
      </c>
      <c r="K105" s="18" t="s">
        <v>925</v>
      </c>
      <c r="L105" s="137">
        <v>1</v>
      </c>
    </row>
    <row r="106" spans="1:12" x14ac:dyDescent="0.25">
      <c r="A106" s="13" t="s">
        <v>930</v>
      </c>
      <c r="C106" s="3"/>
      <c r="D106" s="18"/>
      <c r="E106" s="136"/>
      <c r="F106" s="76"/>
      <c r="G106" s="18"/>
      <c r="H106" s="136"/>
      <c r="I106" s="18"/>
      <c r="J106" s="136"/>
      <c r="K106" s="18"/>
      <c r="L106" s="137"/>
    </row>
    <row r="107" spans="1:12" x14ac:dyDescent="0.25">
      <c r="A107" s="13"/>
      <c r="B107" t="s">
        <v>781</v>
      </c>
      <c r="C107" s="97" t="s">
        <v>256</v>
      </c>
      <c r="D107" s="18">
        <v>4</v>
      </c>
      <c r="E107" s="136">
        <f>4/4</f>
        <v>1</v>
      </c>
      <c r="F107" s="76" t="s">
        <v>253</v>
      </c>
      <c r="G107" s="18" t="s">
        <v>253</v>
      </c>
      <c r="H107" s="136" t="s">
        <v>925</v>
      </c>
      <c r="I107" s="18" t="s">
        <v>357</v>
      </c>
      <c r="J107" s="136" t="s">
        <v>925</v>
      </c>
      <c r="K107" s="18" t="s">
        <v>357</v>
      </c>
      <c r="L107" s="137">
        <v>1</v>
      </c>
    </row>
    <row r="108" spans="1:12" x14ac:dyDescent="0.25">
      <c r="A108" s="13"/>
      <c r="B108" t="s">
        <v>782</v>
      </c>
      <c r="C108" s="97" t="s">
        <v>256</v>
      </c>
      <c r="D108" s="18">
        <v>9</v>
      </c>
      <c r="E108" s="136">
        <f>6/9</f>
        <v>0.66666666666666663</v>
      </c>
      <c r="F108" s="76" t="s">
        <v>253</v>
      </c>
      <c r="G108" s="18" t="s">
        <v>253</v>
      </c>
      <c r="H108" s="136" t="s">
        <v>925</v>
      </c>
      <c r="I108" s="18" t="s">
        <v>357</v>
      </c>
      <c r="J108" s="136" t="s">
        <v>925</v>
      </c>
      <c r="K108" s="18" t="s">
        <v>357</v>
      </c>
      <c r="L108" s="137">
        <v>1</v>
      </c>
    </row>
    <row r="109" spans="1:12" x14ac:dyDescent="0.25">
      <c r="A109" s="13"/>
      <c r="B109" t="s">
        <v>783</v>
      </c>
      <c r="C109" s="97" t="s">
        <v>256</v>
      </c>
      <c r="D109" s="18">
        <v>9</v>
      </c>
      <c r="E109" s="136"/>
      <c r="F109" s="76"/>
      <c r="G109" s="18"/>
      <c r="H109" s="136"/>
      <c r="I109" s="18"/>
      <c r="J109" s="136"/>
      <c r="K109" s="18"/>
      <c r="L109" s="137">
        <v>1</v>
      </c>
    </row>
    <row r="110" spans="1:12" x14ac:dyDescent="0.25">
      <c r="A110" s="13"/>
      <c r="B110" t="s">
        <v>784</v>
      </c>
      <c r="C110" s="97" t="s">
        <v>256</v>
      </c>
      <c r="D110" s="18">
        <v>8</v>
      </c>
      <c r="E110" s="136"/>
      <c r="F110" s="76"/>
      <c r="G110" s="18"/>
      <c r="H110" s="136"/>
      <c r="I110" s="18"/>
      <c r="J110" s="136"/>
      <c r="K110" s="18"/>
      <c r="L110" s="137">
        <v>1</v>
      </c>
    </row>
    <row r="111" spans="1:12" ht="30" x14ac:dyDescent="0.25">
      <c r="A111" s="75" t="s">
        <v>785</v>
      </c>
      <c r="C111" s="3"/>
      <c r="D111" s="18"/>
      <c r="E111" s="136"/>
      <c r="F111" s="76"/>
      <c r="G111" s="18"/>
      <c r="H111" s="136"/>
      <c r="I111" s="18"/>
      <c r="J111" s="136"/>
      <c r="K111" s="18"/>
      <c r="L111" s="137"/>
    </row>
    <row r="112" spans="1:12" x14ac:dyDescent="0.25">
      <c r="A112" s="13"/>
      <c r="B112" t="s">
        <v>786</v>
      </c>
      <c r="C112" s="97" t="s">
        <v>787</v>
      </c>
      <c r="D112" s="18">
        <v>18</v>
      </c>
      <c r="E112" s="136"/>
      <c r="F112" s="76"/>
      <c r="G112" s="18"/>
      <c r="H112" s="136"/>
      <c r="I112" s="18"/>
      <c r="J112" s="136"/>
      <c r="K112" s="18"/>
      <c r="L112" s="137">
        <v>1</v>
      </c>
    </row>
    <row r="113" spans="1:12" x14ac:dyDescent="0.25">
      <c r="A113" s="128" t="s">
        <v>713</v>
      </c>
      <c r="B113" t="s">
        <v>788</v>
      </c>
      <c r="C113" s="97" t="s">
        <v>787</v>
      </c>
      <c r="D113" s="18">
        <v>7</v>
      </c>
      <c r="E113" s="136"/>
      <c r="F113" s="76"/>
      <c r="G113" s="18"/>
      <c r="H113" s="136"/>
      <c r="I113" s="18"/>
      <c r="J113" s="136"/>
      <c r="K113" s="18"/>
      <c r="L113" s="137">
        <v>1</v>
      </c>
    </row>
    <row r="114" spans="1:12" x14ac:dyDescent="0.25">
      <c r="A114" s="128" t="s">
        <v>713</v>
      </c>
      <c r="B114" t="s">
        <v>789</v>
      </c>
      <c r="C114" s="97" t="s">
        <v>787</v>
      </c>
      <c r="D114" s="18">
        <v>14</v>
      </c>
      <c r="E114" s="136"/>
      <c r="F114" s="76"/>
      <c r="G114" s="18"/>
      <c r="H114" s="136"/>
      <c r="I114" s="18"/>
      <c r="J114" s="136"/>
      <c r="K114" s="18"/>
      <c r="L114" s="137">
        <v>1</v>
      </c>
    </row>
    <row r="115" spans="1:12" x14ac:dyDescent="0.25">
      <c r="A115" s="128" t="s">
        <v>713</v>
      </c>
      <c r="B115" t="s">
        <v>790</v>
      </c>
      <c r="C115" s="97" t="s">
        <v>787</v>
      </c>
      <c r="D115" s="18">
        <v>8</v>
      </c>
      <c r="E115" s="136"/>
      <c r="F115" s="76"/>
      <c r="G115" s="18"/>
      <c r="H115" s="136"/>
      <c r="I115" s="18"/>
      <c r="J115" s="136"/>
      <c r="K115" s="18"/>
      <c r="L115" s="137">
        <v>1</v>
      </c>
    </row>
    <row r="116" spans="1:12" x14ac:dyDescent="0.25">
      <c r="A116" s="128" t="s">
        <v>713</v>
      </c>
      <c r="B116" t="s">
        <v>791</v>
      </c>
      <c r="C116" s="97" t="s">
        <v>787</v>
      </c>
      <c r="D116" s="18">
        <v>27</v>
      </c>
      <c r="E116" s="136"/>
      <c r="F116" s="76"/>
      <c r="G116" s="18"/>
      <c r="H116" s="136"/>
      <c r="I116" s="18"/>
      <c r="J116" s="136"/>
      <c r="K116" s="18"/>
      <c r="L116" s="137">
        <v>1</v>
      </c>
    </row>
    <row r="117" spans="1:12" x14ac:dyDescent="0.25">
      <c r="A117" s="13" t="s">
        <v>792</v>
      </c>
      <c r="C117" s="3"/>
      <c r="D117" s="18"/>
      <c r="E117" s="136"/>
      <c r="F117" s="76"/>
      <c r="G117" s="18"/>
      <c r="H117" s="136"/>
      <c r="I117" s="18"/>
      <c r="J117" s="136"/>
      <c r="K117" s="18"/>
      <c r="L117" s="137"/>
    </row>
    <row r="118" spans="1:12" x14ac:dyDescent="0.25">
      <c r="A118" s="13"/>
      <c r="B118" t="s">
        <v>793</v>
      </c>
      <c r="C118" s="97" t="s">
        <v>256</v>
      </c>
      <c r="D118" s="18">
        <v>6</v>
      </c>
      <c r="E118" s="136">
        <f>6/6</f>
        <v>1</v>
      </c>
      <c r="F118" s="76" t="s">
        <v>253</v>
      </c>
      <c r="G118" s="18" t="s">
        <v>253</v>
      </c>
      <c r="H118" s="136">
        <v>0</v>
      </c>
      <c r="I118" s="18" t="s">
        <v>925</v>
      </c>
      <c r="J118" s="136">
        <v>0</v>
      </c>
      <c r="K118" s="18" t="s">
        <v>929</v>
      </c>
      <c r="L118" s="137">
        <v>1</v>
      </c>
    </row>
    <row r="119" spans="1:12" x14ac:dyDescent="0.25">
      <c r="A119" s="13"/>
      <c r="B119" t="s">
        <v>794</v>
      </c>
      <c r="C119" s="97" t="s">
        <v>256</v>
      </c>
      <c r="D119" s="18">
        <v>5</v>
      </c>
      <c r="E119" s="136">
        <f>3/5</f>
        <v>0.6</v>
      </c>
      <c r="F119" s="76" t="s">
        <v>253</v>
      </c>
      <c r="G119" s="18" t="s">
        <v>253</v>
      </c>
      <c r="H119" s="136">
        <v>0</v>
      </c>
      <c r="I119" s="18" t="s">
        <v>925</v>
      </c>
      <c r="J119" s="136">
        <v>1</v>
      </c>
      <c r="K119" s="18" t="s">
        <v>929</v>
      </c>
      <c r="L119" s="137">
        <v>1</v>
      </c>
    </row>
    <row r="120" spans="1:12" x14ac:dyDescent="0.25">
      <c r="A120" s="13"/>
      <c r="B120" t="s">
        <v>795</v>
      </c>
      <c r="C120" s="97" t="s">
        <v>256</v>
      </c>
      <c r="D120" s="18">
        <v>6</v>
      </c>
      <c r="E120" s="136">
        <f>2/6</f>
        <v>0.33333333333333331</v>
      </c>
      <c r="F120" s="76" t="s">
        <v>253</v>
      </c>
      <c r="G120" s="18" t="s">
        <v>253</v>
      </c>
      <c r="H120" s="136">
        <v>1</v>
      </c>
      <c r="I120" s="18" t="s">
        <v>925</v>
      </c>
      <c r="J120" s="136">
        <v>2</v>
      </c>
      <c r="K120" s="18" t="s">
        <v>929</v>
      </c>
      <c r="L120" s="137">
        <v>1</v>
      </c>
    </row>
    <row r="121" spans="1:12" x14ac:dyDescent="0.25">
      <c r="A121" s="13"/>
      <c r="B121" t="s">
        <v>796</v>
      </c>
      <c r="C121" s="97" t="s">
        <v>256</v>
      </c>
      <c r="D121" s="18">
        <v>6</v>
      </c>
      <c r="E121" s="136">
        <f>2/6</f>
        <v>0.33333333333333331</v>
      </c>
      <c r="F121" s="76" t="s">
        <v>253</v>
      </c>
      <c r="G121" s="18" t="s">
        <v>253</v>
      </c>
      <c r="H121" s="136">
        <v>2</v>
      </c>
      <c r="I121" s="18" t="s">
        <v>925</v>
      </c>
      <c r="J121" s="136">
        <v>3</v>
      </c>
      <c r="K121" s="18" t="s">
        <v>929</v>
      </c>
      <c r="L121" s="137">
        <v>1</v>
      </c>
    </row>
    <row r="122" spans="1:12" x14ac:dyDescent="0.25">
      <c r="A122" s="13" t="s">
        <v>797</v>
      </c>
      <c r="C122" s="3"/>
      <c r="D122" s="18"/>
      <c r="E122" s="136"/>
      <c r="F122" s="76"/>
      <c r="G122" s="18"/>
      <c r="H122" s="136"/>
      <c r="I122" s="18"/>
      <c r="J122" s="136"/>
      <c r="K122" s="18"/>
      <c r="L122" s="137"/>
    </row>
    <row r="123" spans="1:12" x14ac:dyDescent="0.25">
      <c r="A123" s="13"/>
      <c r="B123" t="s">
        <v>798</v>
      </c>
      <c r="C123" s="97" t="s">
        <v>258</v>
      </c>
      <c r="D123" s="18">
        <v>5</v>
      </c>
      <c r="E123" s="136">
        <f>2/5</f>
        <v>0.4</v>
      </c>
      <c r="F123" s="76" t="s">
        <v>253</v>
      </c>
      <c r="G123" s="18" t="s">
        <v>253</v>
      </c>
      <c r="H123" s="136">
        <f>3/5</f>
        <v>0.6</v>
      </c>
      <c r="I123" s="18" t="s">
        <v>253</v>
      </c>
      <c r="J123" s="136" t="s">
        <v>925</v>
      </c>
      <c r="K123" s="18" t="s">
        <v>357</v>
      </c>
      <c r="L123" s="137">
        <v>1</v>
      </c>
    </row>
    <row r="124" spans="1:12" x14ac:dyDescent="0.25">
      <c r="A124" s="13"/>
      <c r="B124" t="s">
        <v>799</v>
      </c>
      <c r="C124" s="97" t="s">
        <v>258</v>
      </c>
      <c r="D124" s="18">
        <v>4</v>
      </c>
      <c r="E124" s="136">
        <f>4/4</f>
        <v>1</v>
      </c>
      <c r="F124" s="76" t="s">
        <v>253</v>
      </c>
      <c r="G124" s="18" t="s">
        <v>253</v>
      </c>
      <c r="H124" s="136" t="s">
        <v>925</v>
      </c>
      <c r="I124" s="18" t="s">
        <v>357</v>
      </c>
      <c r="J124" s="136" t="s">
        <v>925</v>
      </c>
      <c r="K124" s="18" t="s">
        <v>357</v>
      </c>
      <c r="L124" s="137">
        <v>1</v>
      </c>
    </row>
    <row r="125" spans="1:12" x14ac:dyDescent="0.25">
      <c r="A125" s="13"/>
      <c r="B125" t="s">
        <v>800</v>
      </c>
      <c r="C125" s="97" t="s">
        <v>258</v>
      </c>
      <c r="D125" s="18">
        <v>4</v>
      </c>
      <c r="E125" s="136">
        <f>4/4</f>
        <v>1</v>
      </c>
      <c r="F125" s="76" t="s">
        <v>253</v>
      </c>
      <c r="G125" s="18" t="s">
        <v>253</v>
      </c>
      <c r="H125" s="136" t="s">
        <v>925</v>
      </c>
      <c r="I125" s="18" t="s">
        <v>357</v>
      </c>
      <c r="J125" s="136" t="s">
        <v>925</v>
      </c>
      <c r="K125" s="18" t="s">
        <v>357</v>
      </c>
      <c r="L125" s="137">
        <v>1</v>
      </c>
    </row>
    <row r="126" spans="1:12" x14ac:dyDescent="0.25">
      <c r="A126" s="13"/>
      <c r="B126" t="s">
        <v>801</v>
      </c>
      <c r="C126" s="97" t="s">
        <v>258</v>
      </c>
      <c r="D126" s="18">
        <v>4</v>
      </c>
      <c r="E126" s="136">
        <f>4/4</f>
        <v>1</v>
      </c>
      <c r="F126" s="76" t="s">
        <v>253</v>
      </c>
      <c r="G126" s="18" t="s">
        <v>253</v>
      </c>
      <c r="H126" s="136" t="s">
        <v>925</v>
      </c>
      <c r="I126" s="18" t="s">
        <v>357</v>
      </c>
      <c r="J126" s="136" t="s">
        <v>925</v>
      </c>
      <c r="K126" s="18" t="s">
        <v>357</v>
      </c>
      <c r="L126" s="137">
        <v>1</v>
      </c>
    </row>
    <row r="127" spans="1:12" x14ac:dyDescent="0.25">
      <c r="A127" s="13"/>
      <c r="B127" t="s">
        <v>802</v>
      </c>
      <c r="C127" s="97" t="s">
        <v>258</v>
      </c>
      <c r="D127" s="18">
        <v>5</v>
      </c>
      <c r="E127" s="136"/>
      <c r="F127" s="76"/>
      <c r="G127" s="18"/>
      <c r="H127" s="136"/>
      <c r="I127" s="18"/>
      <c r="J127" s="136"/>
      <c r="K127" s="18"/>
      <c r="L127" s="137">
        <v>1</v>
      </c>
    </row>
    <row r="128" spans="1:12" x14ac:dyDescent="0.25">
      <c r="A128" s="13" t="s">
        <v>803</v>
      </c>
      <c r="C128" s="3"/>
      <c r="D128" s="18"/>
      <c r="E128" s="136"/>
      <c r="F128" s="76"/>
      <c r="G128" s="18"/>
      <c r="H128" s="136"/>
      <c r="I128" s="18"/>
      <c r="J128" s="136"/>
      <c r="K128" s="18"/>
      <c r="L128" s="137"/>
    </row>
    <row r="129" spans="1:12" x14ac:dyDescent="0.25">
      <c r="A129" s="13"/>
      <c r="B129" t="s">
        <v>804</v>
      </c>
      <c r="C129" s="97" t="s">
        <v>258</v>
      </c>
      <c r="D129" s="18">
        <v>6</v>
      </c>
      <c r="E129" s="136">
        <f>6/6</f>
        <v>1</v>
      </c>
      <c r="F129" s="76" t="s">
        <v>357</v>
      </c>
      <c r="G129" s="18" t="s">
        <v>357</v>
      </c>
      <c r="H129" s="136" t="s">
        <v>925</v>
      </c>
      <c r="I129" s="18" t="s">
        <v>357</v>
      </c>
      <c r="J129" s="136" t="s">
        <v>925</v>
      </c>
      <c r="K129" s="18" t="s">
        <v>357</v>
      </c>
      <c r="L129" s="137">
        <v>1</v>
      </c>
    </row>
    <row r="130" spans="1:12" x14ac:dyDescent="0.25">
      <c r="A130" s="13"/>
      <c r="B130" t="s">
        <v>805</v>
      </c>
      <c r="C130" s="97" t="s">
        <v>258</v>
      </c>
      <c r="D130" s="18">
        <v>7</v>
      </c>
      <c r="E130" s="136">
        <f>7/7</f>
        <v>1</v>
      </c>
      <c r="F130" s="76" t="s">
        <v>357</v>
      </c>
      <c r="G130" s="18" t="s">
        <v>357</v>
      </c>
      <c r="H130" s="136" t="s">
        <v>925</v>
      </c>
      <c r="I130" s="18" t="s">
        <v>357</v>
      </c>
      <c r="J130" s="136" t="s">
        <v>925</v>
      </c>
      <c r="K130" s="18" t="s">
        <v>357</v>
      </c>
      <c r="L130" s="137">
        <v>1</v>
      </c>
    </row>
    <row r="131" spans="1:12" x14ac:dyDescent="0.25">
      <c r="A131" s="13" t="s">
        <v>806</v>
      </c>
      <c r="C131" s="3"/>
      <c r="D131" s="18"/>
      <c r="E131" s="136"/>
      <c r="F131" s="76"/>
      <c r="G131" s="18"/>
      <c r="H131" s="136"/>
      <c r="I131" s="18"/>
      <c r="J131" s="136"/>
      <c r="K131" s="18"/>
      <c r="L131" s="137"/>
    </row>
    <row r="132" spans="1:12" x14ac:dyDescent="0.25">
      <c r="A132" s="13"/>
      <c r="B132" t="s">
        <v>807</v>
      </c>
      <c r="C132" s="97" t="s">
        <v>256</v>
      </c>
      <c r="D132" s="18">
        <v>7</v>
      </c>
      <c r="E132" s="136">
        <f>4/7</f>
        <v>0.5714285714285714</v>
      </c>
      <c r="F132" s="76" t="s">
        <v>253</v>
      </c>
      <c r="G132" s="18" t="s">
        <v>253</v>
      </c>
      <c r="H132" s="136">
        <v>0</v>
      </c>
      <c r="I132" s="18" t="s">
        <v>931</v>
      </c>
      <c r="J132" s="136">
        <v>0</v>
      </c>
      <c r="K132" s="18" t="s">
        <v>931</v>
      </c>
      <c r="L132" s="137">
        <v>1</v>
      </c>
    </row>
    <row r="133" spans="1:12" x14ac:dyDescent="0.25">
      <c r="A133" s="13"/>
      <c r="B133" t="s">
        <v>808</v>
      </c>
      <c r="C133" s="97" t="s">
        <v>256</v>
      </c>
      <c r="D133" s="18">
        <v>8</v>
      </c>
      <c r="E133" s="136">
        <f>2/8</f>
        <v>0.25</v>
      </c>
      <c r="F133" s="76" t="s">
        <v>253</v>
      </c>
      <c r="G133" s="18" t="s">
        <v>253</v>
      </c>
      <c r="H133" s="136">
        <v>0</v>
      </c>
      <c r="I133" s="18" t="s">
        <v>931</v>
      </c>
      <c r="J133" s="136">
        <v>0</v>
      </c>
      <c r="K133" s="18" t="s">
        <v>931</v>
      </c>
      <c r="L133" s="137">
        <v>1</v>
      </c>
    </row>
    <row r="134" spans="1:12" x14ac:dyDescent="0.25">
      <c r="A134" s="13"/>
      <c r="B134" t="s">
        <v>809</v>
      </c>
      <c r="C134" s="97" t="s">
        <v>256</v>
      </c>
      <c r="D134" s="18">
        <v>11</v>
      </c>
      <c r="E134" s="136">
        <f>2/11</f>
        <v>0.18181818181818182</v>
      </c>
      <c r="F134" s="76" t="s">
        <v>253</v>
      </c>
      <c r="G134" s="18" t="s">
        <v>253</v>
      </c>
      <c r="H134" s="136">
        <v>0</v>
      </c>
      <c r="I134" s="18" t="s">
        <v>931</v>
      </c>
      <c r="J134" s="136">
        <v>0</v>
      </c>
      <c r="K134" s="18" t="s">
        <v>931</v>
      </c>
      <c r="L134" s="137">
        <v>1</v>
      </c>
    </row>
    <row r="135" spans="1:12" x14ac:dyDescent="0.25">
      <c r="A135" s="13"/>
      <c r="B135" t="s">
        <v>810</v>
      </c>
      <c r="C135" s="97" t="s">
        <v>256</v>
      </c>
      <c r="D135" s="18">
        <v>9</v>
      </c>
      <c r="E135" s="136">
        <f>3/9</f>
        <v>0.33333333333333331</v>
      </c>
      <c r="F135" s="76" t="s">
        <v>253</v>
      </c>
      <c r="G135" s="18" t="s">
        <v>253</v>
      </c>
      <c r="H135" s="136">
        <v>0</v>
      </c>
      <c r="I135" s="18" t="s">
        <v>931</v>
      </c>
      <c r="J135" s="136">
        <v>0</v>
      </c>
      <c r="K135" s="18" t="s">
        <v>931</v>
      </c>
      <c r="L135" s="137">
        <v>1</v>
      </c>
    </row>
    <row r="136" spans="1:12" x14ac:dyDescent="0.25">
      <c r="A136" s="13"/>
      <c r="B136" t="s">
        <v>811</v>
      </c>
      <c r="C136" s="97" t="s">
        <v>256</v>
      </c>
      <c r="D136" s="18">
        <v>6</v>
      </c>
      <c r="E136" s="136"/>
      <c r="F136" s="76"/>
      <c r="G136" s="18"/>
      <c r="H136" s="136"/>
      <c r="I136" s="18"/>
      <c r="J136" s="136"/>
      <c r="K136" s="18"/>
      <c r="L136" s="137">
        <v>1</v>
      </c>
    </row>
    <row r="137" spans="1:12" x14ac:dyDescent="0.25">
      <c r="A137" s="13"/>
      <c r="B137" t="s">
        <v>812</v>
      </c>
      <c r="C137" s="97" t="s">
        <v>256</v>
      </c>
      <c r="D137" s="18">
        <v>6</v>
      </c>
      <c r="E137" s="136">
        <f>3/6</f>
        <v>0.5</v>
      </c>
      <c r="F137" s="76" t="s">
        <v>253</v>
      </c>
      <c r="G137" s="18" t="s">
        <v>253</v>
      </c>
      <c r="H137" s="136">
        <v>0</v>
      </c>
      <c r="I137" s="18" t="s">
        <v>931</v>
      </c>
      <c r="J137" s="136">
        <v>0</v>
      </c>
      <c r="K137" s="18" t="s">
        <v>931</v>
      </c>
      <c r="L137" s="137">
        <v>1</v>
      </c>
    </row>
    <row r="138" spans="1:12" x14ac:dyDescent="0.25">
      <c r="A138" s="13"/>
      <c r="B138" t="s">
        <v>813</v>
      </c>
      <c r="C138" s="97" t="s">
        <v>256</v>
      </c>
      <c r="D138" s="18">
        <v>6</v>
      </c>
      <c r="E138" s="136"/>
      <c r="F138" s="76"/>
      <c r="G138" s="18"/>
      <c r="H138" s="136"/>
      <c r="I138" s="18"/>
      <c r="J138" s="136"/>
      <c r="K138" s="18"/>
      <c r="L138" s="137">
        <v>1</v>
      </c>
    </row>
    <row r="139" spans="1:12" x14ac:dyDescent="0.25">
      <c r="A139" s="13" t="s">
        <v>814</v>
      </c>
      <c r="C139" s="3"/>
      <c r="D139" s="18"/>
      <c r="E139" s="136"/>
      <c r="F139" s="76"/>
      <c r="G139" s="18"/>
      <c r="H139" s="136"/>
      <c r="I139" s="18"/>
      <c r="J139" s="136"/>
      <c r="K139" s="18"/>
      <c r="L139" s="137"/>
    </row>
    <row r="140" spans="1:12" x14ac:dyDescent="0.25">
      <c r="A140" s="13"/>
      <c r="B140" t="s">
        <v>815</v>
      </c>
      <c r="C140" s="97" t="s">
        <v>257</v>
      </c>
      <c r="D140" s="18">
        <v>7</v>
      </c>
      <c r="E140" s="136">
        <f>3/7</f>
        <v>0.42857142857142855</v>
      </c>
      <c r="F140" s="76" t="s">
        <v>253</v>
      </c>
      <c r="G140" s="18" t="s">
        <v>253</v>
      </c>
      <c r="H140" s="18">
        <v>0</v>
      </c>
      <c r="I140" s="18" t="s">
        <v>357</v>
      </c>
      <c r="J140" s="18">
        <v>0</v>
      </c>
      <c r="K140" s="18" t="s">
        <v>357</v>
      </c>
      <c r="L140" s="137">
        <v>1</v>
      </c>
    </row>
    <row r="141" spans="1:12" x14ac:dyDescent="0.25">
      <c r="A141" s="13"/>
      <c r="B141" t="s">
        <v>816</v>
      </c>
      <c r="C141" s="97" t="s">
        <v>257</v>
      </c>
      <c r="D141" s="18">
        <v>6</v>
      </c>
      <c r="E141" s="136">
        <f>6/6</f>
        <v>1</v>
      </c>
      <c r="F141" s="76" t="s">
        <v>253</v>
      </c>
      <c r="G141" s="18" t="s">
        <v>253</v>
      </c>
      <c r="H141" s="136">
        <v>0</v>
      </c>
      <c r="I141" s="18" t="s">
        <v>357</v>
      </c>
      <c r="J141" s="136">
        <v>0</v>
      </c>
      <c r="K141" s="18" t="s">
        <v>357</v>
      </c>
      <c r="L141" s="137">
        <v>1</v>
      </c>
    </row>
    <row r="142" spans="1:12" x14ac:dyDescent="0.25">
      <c r="A142" s="13"/>
      <c r="B142" t="s">
        <v>817</v>
      </c>
      <c r="C142" s="97" t="s">
        <v>257</v>
      </c>
      <c r="D142" s="18">
        <v>6</v>
      </c>
      <c r="E142" s="136"/>
      <c r="F142" s="76"/>
      <c r="G142" s="18"/>
      <c r="H142" s="136"/>
      <c r="I142" s="18"/>
      <c r="J142" s="136"/>
      <c r="K142" s="18"/>
      <c r="L142" s="137">
        <v>1</v>
      </c>
    </row>
    <row r="143" spans="1:12" x14ac:dyDescent="0.25">
      <c r="A143" s="13"/>
      <c r="B143" t="s">
        <v>818</v>
      </c>
      <c r="C143" s="97" t="s">
        <v>257</v>
      </c>
      <c r="D143" s="18">
        <v>7</v>
      </c>
      <c r="E143" s="136"/>
      <c r="F143" s="76"/>
      <c r="G143" s="18"/>
      <c r="H143" s="136"/>
      <c r="I143" s="18"/>
      <c r="J143" s="136"/>
      <c r="K143" s="18"/>
      <c r="L143" s="137">
        <v>1</v>
      </c>
    </row>
    <row r="144" spans="1:12" x14ac:dyDescent="0.25">
      <c r="A144" s="13"/>
      <c r="B144" t="s">
        <v>819</v>
      </c>
      <c r="C144" s="97" t="s">
        <v>257</v>
      </c>
      <c r="D144" s="18">
        <v>6</v>
      </c>
      <c r="E144" s="136">
        <f>6/6</f>
        <v>1</v>
      </c>
      <c r="F144" s="76" t="s">
        <v>253</v>
      </c>
      <c r="G144" s="18" t="s">
        <v>253</v>
      </c>
      <c r="H144" s="136">
        <v>0</v>
      </c>
      <c r="I144" s="18" t="s">
        <v>357</v>
      </c>
      <c r="J144" s="136">
        <v>0</v>
      </c>
      <c r="K144" s="18" t="s">
        <v>357</v>
      </c>
      <c r="L144" s="137">
        <v>1</v>
      </c>
    </row>
    <row r="145" spans="1:12" x14ac:dyDescent="0.25">
      <c r="A145" s="13" t="s">
        <v>820</v>
      </c>
      <c r="C145" s="3"/>
      <c r="D145" s="18"/>
      <c r="E145" s="136"/>
      <c r="F145" s="76"/>
      <c r="G145" s="18"/>
      <c r="H145" s="136"/>
      <c r="I145" s="18"/>
      <c r="J145" s="136"/>
      <c r="K145" s="18"/>
      <c r="L145" s="137"/>
    </row>
    <row r="146" spans="1:12" x14ac:dyDescent="0.25">
      <c r="A146" s="13"/>
      <c r="B146" t="s">
        <v>821</v>
      </c>
      <c r="C146" s="97" t="s">
        <v>260</v>
      </c>
      <c r="D146" s="18">
        <v>5</v>
      </c>
      <c r="E146" s="136">
        <f>5/5</f>
        <v>1</v>
      </c>
      <c r="F146" s="76" t="s">
        <v>357</v>
      </c>
      <c r="G146" s="18" t="s">
        <v>357</v>
      </c>
      <c r="H146" s="136">
        <v>0</v>
      </c>
      <c r="I146" s="18" t="e">
        <f>REPLACE("No",A1,,"No")</f>
        <v>#VALUE!</v>
      </c>
      <c r="J146" s="136">
        <v>0</v>
      </c>
      <c r="K146" s="18" t="s">
        <v>357</v>
      </c>
      <c r="L146" s="137">
        <v>1</v>
      </c>
    </row>
    <row r="147" spans="1:12" x14ac:dyDescent="0.25">
      <c r="A147" s="13"/>
      <c r="B147" t="s">
        <v>822</v>
      </c>
      <c r="C147" s="97" t="s">
        <v>260</v>
      </c>
      <c r="D147" s="18">
        <v>7</v>
      </c>
      <c r="E147" s="136"/>
      <c r="F147" s="76"/>
      <c r="G147" s="18"/>
      <c r="H147" s="136"/>
      <c r="I147" s="18"/>
      <c r="J147" s="136"/>
      <c r="K147" s="18"/>
      <c r="L147" s="137">
        <v>1</v>
      </c>
    </row>
    <row r="148" spans="1:12" x14ac:dyDescent="0.25">
      <c r="A148" s="13"/>
      <c r="B148" t="s">
        <v>823</v>
      </c>
      <c r="C148" s="97" t="s">
        <v>260</v>
      </c>
      <c r="D148" s="18">
        <v>8</v>
      </c>
      <c r="E148" s="136">
        <f>1/8</f>
        <v>0.125</v>
      </c>
      <c r="F148" s="76" t="s">
        <v>253</v>
      </c>
      <c r="G148" s="18" t="s">
        <v>253</v>
      </c>
      <c r="H148" s="136">
        <v>0</v>
      </c>
      <c r="I148" s="18" t="s">
        <v>357</v>
      </c>
      <c r="J148" s="136">
        <v>0</v>
      </c>
      <c r="K148" s="18" t="s">
        <v>357</v>
      </c>
      <c r="L148" s="137">
        <v>1</v>
      </c>
    </row>
    <row r="149" spans="1:12" x14ac:dyDescent="0.25">
      <c r="A149" s="13"/>
      <c r="B149" t="s">
        <v>824</v>
      </c>
      <c r="C149" s="97" t="s">
        <v>260</v>
      </c>
      <c r="D149" s="18">
        <v>5</v>
      </c>
      <c r="E149" s="136"/>
      <c r="F149" s="76"/>
      <c r="G149" s="18"/>
      <c r="H149" s="136"/>
      <c r="I149" s="18"/>
      <c r="J149" s="136"/>
      <c r="K149" s="18"/>
      <c r="L149" s="137">
        <v>1</v>
      </c>
    </row>
    <row r="150" spans="1:12" x14ac:dyDescent="0.25">
      <c r="A150" s="13"/>
      <c r="B150" t="s">
        <v>825</v>
      </c>
      <c r="C150" s="97" t="s">
        <v>260</v>
      </c>
      <c r="D150" s="18">
        <v>8</v>
      </c>
      <c r="E150" s="136"/>
      <c r="F150" s="76"/>
      <c r="G150" s="18"/>
      <c r="H150" s="136"/>
      <c r="I150" s="18"/>
      <c r="J150" s="136"/>
      <c r="K150" s="18"/>
      <c r="L150" s="137">
        <v>1</v>
      </c>
    </row>
    <row r="151" spans="1:12" x14ac:dyDescent="0.25">
      <c r="A151" s="13"/>
      <c r="B151" t="s">
        <v>826</v>
      </c>
      <c r="C151" s="97" t="s">
        <v>260</v>
      </c>
      <c r="D151" s="18">
        <v>4</v>
      </c>
      <c r="E151" s="136">
        <f>4/4</f>
        <v>1</v>
      </c>
      <c r="F151" s="76" t="s">
        <v>253</v>
      </c>
      <c r="G151" s="18" t="s">
        <v>253</v>
      </c>
      <c r="H151" s="136">
        <v>0</v>
      </c>
      <c r="I151" s="18" t="s">
        <v>357</v>
      </c>
      <c r="J151" s="136">
        <v>0</v>
      </c>
      <c r="K151" s="18" t="s">
        <v>357</v>
      </c>
      <c r="L151" s="137">
        <v>1</v>
      </c>
    </row>
    <row r="152" spans="1:12" x14ac:dyDescent="0.25">
      <c r="A152" s="13"/>
      <c r="B152" t="s">
        <v>827</v>
      </c>
      <c r="C152" s="97" t="s">
        <v>260</v>
      </c>
      <c r="D152" s="18">
        <v>20</v>
      </c>
      <c r="E152" s="136">
        <f>10/20</f>
        <v>0.5</v>
      </c>
      <c r="F152" s="76" t="s">
        <v>253</v>
      </c>
      <c r="G152" s="18" t="s">
        <v>253</v>
      </c>
      <c r="H152" s="136">
        <f>4/20</f>
        <v>0.2</v>
      </c>
      <c r="I152" s="18" t="s">
        <v>253</v>
      </c>
      <c r="J152" s="136">
        <f>6/20</f>
        <v>0.3</v>
      </c>
      <c r="K152" s="18" t="s">
        <v>253</v>
      </c>
      <c r="L152" s="137">
        <v>1</v>
      </c>
    </row>
    <row r="153" spans="1:12" x14ac:dyDescent="0.25">
      <c r="A153" s="13"/>
      <c r="B153" t="s">
        <v>828</v>
      </c>
      <c r="C153" s="97" t="s">
        <v>260</v>
      </c>
      <c r="D153" s="18">
        <v>15</v>
      </c>
      <c r="E153" s="136">
        <f>8/15</f>
        <v>0.53333333333333333</v>
      </c>
      <c r="F153" s="76" t="s">
        <v>253</v>
      </c>
      <c r="G153" s="18" t="s">
        <v>253</v>
      </c>
      <c r="H153" s="136">
        <f>3/15</f>
        <v>0.2</v>
      </c>
      <c r="I153" s="18" t="s">
        <v>253</v>
      </c>
      <c r="J153" s="136">
        <f>4/15</f>
        <v>0.26666666666666666</v>
      </c>
      <c r="K153" s="18" t="s">
        <v>253</v>
      </c>
      <c r="L153" s="137">
        <v>1</v>
      </c>
    </row>
    <row r="154" spans="1:12" x14ac:dyDescent="0.25">
      <c r="A154" s="13"/>
      <c r="B154" t="s">
        <v>829</v>
      </c>
      <c r="C154" s="97" t="s">
        <v>260</v>
      </c>
      <c r="D154" s="18">
        <v>14</v>
      </c>
      <c r="E154" s="136">
        <f>14/14</f>
        <v>1</v>
      </c>
      <c r="F154" s="76" t="s">
        <v>253</v>
      </c>
      <c r="G154" s="18" t="s">
        <v>253</v>
      </c>
      <c r="H154" s="136">
        <f>0/14</f>
        <v>0</v>
      </c>
      <c r="I154" s="18" t="s">
        <v>357</v>
      </c>
      <c r="J154" s="136">
        <f>0/14</f>
        <v>0</v>
      </c>
      <c r="K154" s="18" t="s">
        <v>357</v>
      </c>
      <c r="L154" s="137">
        <v>1</v>
      </c>
    </row>
    <row r="155" spans="1:12" x14ac:dyDescent="0.25">
      <c r="A155" s="13"/>
      <c r="B155" t="s">
        <v>830</v>
      </c>
      <c r="C155" s="97" t="s">
        <v>260</v>
      </c>
      <c r="D155" s="18">
        <v>6</v>
      </c>
      <c r="E155" s="136"/>
      <c r="F155" s="76"/>
      <c r="G155" s="18"/>
      <c r="H155" s="136"/>
      <c r="I155" s="18"/>
      <c r="J155" s="136"/>
      <c r="K155" s="18"/>
      <c r="L155" s="137">
        <v>1</v>
      </c>
    </row>
    <row r="156" spans="1:12" x14ac:dyDescent="0.25">
      <c r="A156" s="13"/>
      <c r="B156" t="s">
        <v>831</v>
      </c>
      <c r="C156" s="97" t="s">
        <v>260</v>
      </c>
      <c r="D156" s="18">
        <v>10</v>
      </c>
      <c r="E156" s="136">
        <f>0/10</f>
        <v>0</v>
      </c>
      <c r="F156" s="76" t="s">
        <v>357</v>
      </c>
      <c r="G156" s="18" t="s">
        <v>357</v>
      </c>
      <c r="H156" s="136">
        <f>10/10</f>
        <v>1</v>
      </c>
      <c r="I156" s="18" t="s">
        <v>253</v>
      </c>
      <c r="J156" s="136" t="s">
        <v>925</v>
      </c>
      <c r="K156" s="18" t="s">
        <v>357</v>
      </c>
      <c r="L156" s="137">
        <v>1</v>
      </c>
    </row>
    <row r="157" spans="1:12" x14ac:dyDescent="0.25">
      <c r="A157" s="13"/>
      <c r="B157" t="s">
        <v>832</v>
      </c>
      <c r="C157" s="97" t="s">
        <v>260</v>
      </c>
      <c r="D157" s="18">
        <v>11</v>
      </c>
      <c r="E157" s="136">
        <f>0/11</f>
        <v>0</v>
      </c>
      <c r="F157" s="76" t="s">
        <v>357</v>
      </c>
      <c r="G157" s="18" t="s">
        <v>357</v>
      </c>
      <c r="H157" s="136">
        <f>0/11</f>
        <v>0</v>
      </c>
      <c r="I157" s="18" t="s">
        <v>357</v>
      </c>
      <c r="J157" s="136">
        <f>11/11</f>
        <v>1</v>
      </c>
      <c r="K157" s="18" t="s">
        <v>253</v>
      </c>
      <c r="L157" s="137">
        <v>1</v>
      </c>
    </row>
    <row r="158" spans="1:12" x14ac:dyDescent="0.25">
      <c r="A158" s="13"/>
      <c r="B158" t="s">
        <v>833</v>
      </c>
      <c r="C158" s="97" t="s">
        <v>260</v>
      </c>
      <c r="D158" s="18">
        <v>10</v>
      </c>
      <c r="E158" s="136">
        <f>10/10</f>
        <v>1</v>
      </c>
      <c r="F158" s="76" t="s">
        <v>253</v>
      </c>
      <c r="G158" s="18" t="s">
        <v>253</v>
      </c>
      <c r="H158" s="136">
        <f>0/10</f>
        <v>0</v>
      </c>
      <c r="I158" s="18" t="s">
        <v>357</v>
      </c>
      <c r="J158" s="136">
        <f>0/10</f>
        <v>0</v>
      </c>
      <c r="K158" s="18" t="s">
        <v>357</v>
      </c>
      <c r="L158" s="137">
        <v>1</v>
      </c>
    </row>
    <row r="159" spans="1:12" x14ac:dyDescent="0.25">
      <c r="A159" s="13"/>
      <c r="B159" t="s">
        <v>834</v>
      </c>
      <c r="C159" s="97" t="s">
        <v>260</v>
      </c>
      <c r="D159" s="18">
        <v>8</v>
      </c>
      <c r="E159" s="136">
        <f>8/8</f>
        <v>1</v>
      </c>
      <c r="F159" s="76" t="s">
        <v>253</v>
      </c>
      <c r="G159" s="18" t="s">
        <v>253</v>
      </c>
      <c r="H159" s="136">
        <f>0/8</f>
        <v>0</v>
      </c>
      <c r="I159" s="18" t="s">
        <v>357</v>
      </c>
      <c r="J159" s="136">
        <f>0/8</f>
        <v>0</v>
      </c>
      <c r="K159" s="18" t="s">
        <v>357</v>
      </c>
      <c r="L159" s="137">
        <v>1</v>
      </c>
    </row>
    <row r="160" spans="1:12" x14ac:dyDescent="0.25">
      <c r="A160" s="13"/>
      <c r="B160" t="s">
        <v>835</v>
      </c>
      <c r="C160" s="97" t="s">
        <v>260</v>
      </c>
      <c r="D160" s="18">
        <v>10</v>
      </c>
      <c r="E160" s="136">
        <f>10/10</f>
        <v>1</v>
      </c>
      <c r="F160" s="76" t="s">
        <v>253</v>
      </c>
      <c r="G160" s="18" t="s">
        <v>253</v>
      </c>
      <c r="H160" s="136">
        <f>0/10</f>
        <v>0</v>
      </c>
      <c r="I160" s="18" t="s">
        <v>357</v>
      </c>
      <c r="J160" s="136">
        <f>0/10</f>
        <v>0</v>
      </c>
      <c r="K160" s="18" t="s">
        <v>357</v>
      </c>
      <c r="L160" s="137">
        <v>1</v>
      </c>
    </row>
    <row r="161" spans="1:12" x14ac:dyDescent="0.25">
      <c r="A161" s="13"/>
      <c r="B161" t="s">
        <v>836</v>
      </c>
      <c r="C161" s="97" t="s">
        <v>260</v>
      </c>
      <c r="D161" s="18">
        <v>8</v>
      </c>
      <c r="E161" s="136">
        <f>8/8</f>
        <v>1</v>
      </c>
      <c r="F161" s="76" t="s">
        <v>253</v>
      </c>
      <c r="G161" s="18" t="s">
        <v>253</v>
      </c>
      <c r="H161" s="136">
        <f>0/8</f>
        <v>0</v>
      </c>
      <c r="I161" s="18" t="s">
        <v>357</v>
      </c>
      <c r="J161" s="136">
        <f>0/8</f>
        <v>0</v>
      </c>
      <c r="K161" s="18" t="s">
        <v>357</v>
      </c>
      <c r="L161" s="137">
        <v>1</v>
      </c>
    </row>
    <row r="162" spans="1:12" x14ac:dyDescent="0.25">
      <c r="A162" s="13" t="s">
        <v>837</v>
      </c>
      <c r="C162" s="3"/>
      <c r="D162" s="18"/>
      <c r="E162" s="136"/>
      <c r="F162" s="76"/>
      <c r="G162" s="18"/>
      <c r="H162" s="136"/>
      <c r="I162" s="18"/>
      <c r="J162" s="136"/>
      <c r="K162" s="18"/>
      <c r="L162" s="137"/>
    </row>
    <row r="163" spans="1:12" x14ac:dyDescent="0.25">
      <c r="A163" s="13"/>
      <c r="B163" t="s">
        <v>838</v>
      </c>
      <c r="C163" s="97" t="s">
        <v>257</v>
      </c>
      <c r="D163" s="18">
        <v>5</v>
      </c>
      <c r="E163" s="136">
        <f>5/5</f>
        <v>1</v>
      </c>
      <c r="F163" s="76" t="s">
        <v>357</v>
      </c>
      <c r="G163" s="18" t="s">
        <v>357</v>
      </c>
      <c r="H163" s="136">
        <v>0</v>
      </c>
      <c r="I163" s="18" t="s">
        <v>357</v>
      </c>
      <c r="J163" s="136">
        <v>0</v>
      </c>
      <c r="K163" s="18" t="s">
        <v>357</v>
      </c>
      <c r="L163" s="137">
        <v>1</v>
      </c>
    </row>
    <row r="164" spans="1:12" x14ac:dyDescent="0.25">
      <c r="A164" s="13"/>
      <c r="B164" t="s">
        <v>839</v>
      </c>
      <c r="C164" s="97" t="s">
        <v>257</v>
      </c>
      <c r="D164" s="18">
        <v>4</v>
      </c>
      <c r="E164" s="136">
        <f>5/5</f>
        <v>1</v>
      </c>
      <c r="F164" s="76" t="s">
        <v>357</v>
      </c>
      <c r="G164" s="18" t="s">
        <v>357</v>
      </c>
      <c r="H164" s="136">
        <v>1</v>
      </c>
      <c r="I164" s="18" t="s">
        <v>357</v>
      </c>
      <c r="J164" s="136">
        <v>1</v>
      </c>
      <c r="K164" s="18" t="s">
        <v>357</v>
      </c>
      <c r="L164" s="137">
        <v>1</v>
      </c>
    </row>
    <row r="165" spans="1:12" x14ac:dyDescent="0.25">
      <c r="A165" s="13"/>
      <c r="B165" t="s">
        <v>840</v>
      </c>
      <c r="C165" s="97" t="s">
        <v>257</v>
      </c>
      <c r="D165" s="18">
        <v>3</v>
      </c>
      <c r="E165" s="136"/>
      <c r="F165" s="76"/>
      <c r="G165" s="18"/>
      <c r="H165" s="136"/>
      <c r="I165" s="18"/>
      <c r="J165" s="136"/>
      <c r="K165" s="18"/>
      <c r="L165" s="137">
        <v>1</v>
      </c>
    </row>
    <row r="166" spans="1:12" x14ac:dyDescent="0.25">
      <c r="A166" s="13"/>
      <c r="B166" t="s">
        <v>841</v>
      </c>
      <c r="C166" s="97" t="s">
        <v>257</v>
      </c>
      <c r="D166" s="18">
        <v>6</v>
      </c>
      <c r="E166" s="136">
        <f>4/6</f>
        <v>0.66666666666666663</v>
      </c>
      <c r="F166" s="76" t="s">
        <v>253</v>
      </c>
      <c r="G166" s="18" t="s">
        <v>357</v>
      </c>
      <c r="H166" s="136">
        <f>2/6</f>
        <v>0.33333333333333331</v>
      </c>
      <c r="I166" s="18" t="s">
        <v>357</v>
      </c>
      <c r="J166" s="136">
        <f>2/6</f>
        <v>0.33333333333333331</v>
      </c>
      <c r="K166" s="18" t="s">
        <v>357</v>
      </c>
      <c r="L166" s="137">
        <v>1</v>
      </c>
    </row>
    <row r="167" spans="1:12" x14ac:dyDescent="0.25">
      <c r="A167" s="13"/>
      <c r="B167" t="s">
        <v>842</v>
      </c>
      <c r="C167" s="97" t="s">
        <v>257</v>
      </c>
      <c r="D167" s="18">
        <v>8</v>
      </c>
      <c r="E167" s="136">
        <f>2/8</f>
        <v>0.25</v>
      </c>
      <c r="F167" s="76" t="s">
        <v>357</v>
      </c>
      <c r="G167" s="18" t="s">
        <v>357</v>
      </c>
      <c r="H167" s="136">
        <f>4/8</f>
        <v>0.5</v>
      </c>
      <c r="I167" s="18" t="s">
        <v>357</v>
      </c>
      <c r="J167" s="136">
        <f>2/8</f>
        <v>0.25</v>
      </c>
      <c r="K167" s="18" t="s">
        <v>357</v>
      </c>
      <c r="L167" s="137">
        <v>1</v>
      </c>
    </row>
    <row r="168" spans="1:12" x14ac:dyDescent="0.25">
      <c r="A168" s="13"/>
      <c r="B168" t="s">
        <v>843</v>
      </c>
      <c r="C168" s="97" t="s">
        <v>257</v>
      </c>
      <c r="D168" s="18">
        <v>4</v>
      </c>
      <c r="E168" s="136">
        <f>1/4</f>
        <v>0.25</v>
      </c>
      <c r="F168" s="76" t="s">
        <v>253</v>
      </c>
      <c r="G168" s="18" t="s">
        <v>253</v>
      </c>
      <c r="H168" s="136">
        <f>2/4</f>
        <v>0.5</v>
      </c>
      <c r="I168" s="18" t="s">
        <v>357</v>
      </c>
      <c r="J168" s="136">
        <f>1/4</f>
        <v>0.25</v>
      </c>
      <c r="K168" s="18" t="s">
        <v>357</v>
      </c>
      <c r="L168" s="137">
        <v>1</v>
      </c>
    </row>
    <row r="169" spans="1:12" x14ac:dyDescent="0.25">
      <c r="A169" s="13"/>
      <c r="B169" t="s">
        <v>844</v>
      </c>
      <c r="C169" s="97" t="s">
        <v>257</v>
      </c>
      <c r="D169" s="18">
        <v>6</v>
      </c>
      <c r="E169" s="136">
        <f>2/6</f>
        <v>0.33333333333333331</v>
      </c>
      <c r="F169" s="76" t="s">
        <v>253</v>
      </c>
      <c r="G169" s="18" t="s">
        <v>253</v>
      </c>
      <c r="H169" s="136">
        <f>2/6</f>
        <v>0.33333333333333331</v>
      </c>
      <c r="I169" s="18" t="s">
        <v>357</v>
      </c>
      <c r="J169" s="136">
        <f>1/6</f>
        <v>0.16666666666666666</v>
      </c>
      <c r="K169" s="18" t="s">
        <v>357</v>
      </c>
      <c r="L169" s="137">
        <v>1</v>
      </c>
    </row>
    <row r="170" spans="1:12" x14ac:dyDescent="0.25">
      <c r="A170" s="13"/>
      <c r="B170" t="s">
        <v>845</v>
      </c>
      <c r="C170" s="97" t="s">
        <v>257</v>
      </c>
      <c r="D170" s="18">
        <v>6</v>
      </c>
      <c r="E170" s="136"/>
      <c r="F170" s="76"/>
      <c r="G170" s="18"/>
      <c r="H170" s="136"/>
      <c r="I170" s="18"/>
      <c r="J170" s="136"/>
      <c r="K170" s="18"/>
      <c r="L170" s="137">
        <v>1</v>
      </c>
    </row>
    <row r="171" spans="1:12" x14ac:dyDescent="0.25">
      <c r="A171" s="13"/>
      <c r="B171" t="s">
        <v>846</v>
      </c>
      <c r="C171" s="97" t="s">
        <v>257</v>
      </c>
      <c r="D171" s="18">
        <v>6</v>
      </c>
      <c r="E171" s="136"/>
      <c r="F171" s="76"/>
      <c r="G171" s="18"/>
      <c r="H171" s="136"/>
      <c r="I171" s="18"/>
      <c r="J171" s="136"/>
      <c r="K171" s="18"/>
      <c r="L171" s="137">
        <v>1</v>
      </c>
    </row>
    <row r="172" spans="1:12" x14ac:dyDescent="0.25">
      <c r="A172" s="13"/>
      <c r="B172" t="s">
        <v>847</v>
      </c>
      <c r="C172" s="97" t="s">
        <v>257</v>
      </c>
      <c r="D172" s="18">
        <v>5</v>
      </c>
      <c r="E172" s="136"/>
      <c r="F172" s="76"/>
      <c r="G172" s="18"/>
      <c r="H172" s="136"/>
      <c r="I172" s="18"/>
      <c r="J172" s="136"/>
      <c r="K172" s="18"/>
      <c r="L172" s="137">
        <v>1</v>
      </c>
    </row>
    <row r="173" spans="1:12" x14ac:dyDescent="0.25">
      <c r="A173" s="13"/>
      <c r="B173" t="s">
        <v>848</v>
      </c>
      <c r="C173" s="97" t="s">
        <v>257</v>
      </c>
      <c r="D173" s="18">
        <v>10</v>
      </c>
      <c r="E173" s="136"/>
      <c r="F173" s="76"/>
      <c r="G173" s="18"/>
      <c r="H173" s="136"/>
      <c r="I173" s="18"/>
      <c r="J173" s="136"/>
      <c r="K173" s="18"/>
      <c r="L173" s="137">
        <v>1</v>
      </c>
    </row>
    <row r="174" spans="1:12" x14ac:dyDescent="0.25">
      <c r="A174" s="13"/>
      <c r="B174" t="s">
        <v>849</v>
      </c>
      <c r="C174" s="97" t="s">
        <v>257</v>
      </c>
      <c r="D174" s="18">
        <v>9</v>
      </c>
      <c r="E174" s="136"/>
      <c r="F174" s="76"/>
      <c r="G174" s="18"/>
      <c r="H174" s="136"/>
      <c r="I174" s="18"/>
      <c r="J174" s="136"/>
      <c r="K174" s="18"/>
      <c r="L174" s="137">
        <v>1</v>
      </c>
    </row>
    <row r="175" spans="1:12" x14ac:dyDescent="0.25">
      <c r="A175" s="13" t="s">
        <v>932</v>
      </c>
      <c r="C175" s="3"/>
      <c r="D175" s="18"/>
      <c r="E175" s="136"/>
      <c r="F175" s="76"/>
      <c r="G175" s="18"/>
      <c r="H175" s="136"/>
      <c r="I175" s="18"/>
      <c r="J175" s="136"/>
      <c r="K175" s="18"/>
      <c r="L175" s="137"/>
    </row>
    <row r="176" spans="1:12" x14ac:dyDescent="0.25">
      <c r="A176" s="13"/>
      <c r="B176" t="s">
        <v>850</v>
      </c>
      <c r="C176" s="3"/>
      <c r="D176" s="18">
        <v>6</v>
      </c>
      <c r="E176" s="136"/>
      <c r="F176" s="76"/>
      <c r="G176" s="18"/>
      <c r="H176" s="136"/>
      <c r="I176" s="18"/>
      <c r="J176" s="136"/>
      <c r="K176" s="18"/>
      <c r="L176" s="137">
        <v>1</v>
      </c>
    </row>
    <row r="177" spans="1:12" x14ac:dyDescent="0.25">
      <c r="A177" s="13" t="s">
        <v>851</v>
      </c>
      <c r="C177" s="3"/>
      <c r="D177" s="18"/>
      <c r="E177" s="136"/>
      <c r="F177" s="76"/>
      <c r="G177" s="18"/>
      <c r="H177" s="136"/>
      <c r="I177" s="18"/>
      <c r="J177" s="136"/>
      <c r="K177" s="18"/>
      <c r="L177" s="137"/>
    </row>
    <row r="178" spans="1:12" x14ac:dyDescent="0.25">
      <c r="A178" s="13"/>
      <c r="B178" t="s">
        <v>852</v>
      </c>
      <c r="C178" s="97" t="s">
        <v>853</v>
      </c>
      <c r="D178" s="18">
        <v>9</v>
      </c>
      <c r="E178" s="136">
        <f>9/9</f>
        <v>1</v>
      </c>
      <c r="F178" s="76" t="s">
        <v>357</v>
      </c>
      <c r="G178" s="18" t="s">
        <v>357</v>
      </c>
      <c r="H178" s="136">
        <v>0</v>
      </c>
      <c r="I178" s="18" t="s">
        <v>357</v>
      </c>
      <c r="J178" s="136">
        <v>0</v>
      </c>
      <c r="K178" s="18" t="s">
        <v>357</v>
      </c>
      <c r="L178" s="137">
        <v>1</v>
      </c>
    </row>
    <row r="179" spans="1:12" x14ac:dyDescent="0.25">
      <c r="A179" s="13"/>
      <c r="B179" t="s">
        <v>854</v>
      </c>
      <c r="C179" s="97" t="s">
        <v>853</v>
      </c>
      <c r="D179" s="18">
        <v>8</v>
      </c>
      <c r="E179" s="136">
        <f>8/8</f>
        <v>1</v>
      </c>
      <c r="F179" s="76" t="s">
        <v>357</v>
      </c>
      <c r="G179" s="18" t="s">
        <v>357</v>
      </c>
      <c r="H179" s="136">
        <v>1</v>
      </c>
      <c r="I179" s="18" t="s">
        <v>357</v>
      </c>
      <c r="J179" s="136">
        <v>1</v>
      </c>
      <c r="K179" s="18" t="s">
        <v>357</v>
      </c>
      <c r="L179" s="137">
        <v>1</v>
      </c>
    </row>
    <row r="180" spans="1:12" x14ac:dyDescent="0.25">
      <c r="A180" s="13"/>
      <c r="B180" t="s">
        <v>855</v>
      </c>
      <c r="C180" s="97" t="s">
        <v>853</v>
      </c>
      <c r="D180" s="18">
        <v>11</v>
      </c>
      <c r="E180" s="136">
        <f>11/11</f>
        <v>1</v>
      </c>
      <c r="F180" s="76" t="s">
        <v>253</v>
      </c>
      <c r="G180" s="18" t="s">
        <v>253</v>
      </c>
      <c r="H180" s="136">
        <v>0</v>
      </c>
      <c r="I180" s="18" t="s">
        <v>357</v>
      </c>
      <c r="J180" s="136">
        <v>0</v>
      </c>
      <c r="K180" s="18" t="s">
        <v>357</v>
      </c>
      <c r="L180" s="137">
        <v>1</v>
      </c>
    </row>
    <row r="181" spans="1:12" x14ac:dyDescent="0.25">
      <c r="A181" s="13"/>
      <c r="B181" t="s">
        <v>856</v>
      </c>
      <c r="C181" s="97" t="s">
        <v>853</v>
      </c>
      <c r="D181" s="18">
        <v>10</v>
      </c>
      <c r="E181" s="136">
        <f>10/10</f>
        <v>1</v>
      </c>
      <c r="F181" s="76" t="s">
        <v>357</v>
      </c>
      <c r="G181" s="18" t="s">
        <v>357</v>
      </c>
      <c r="H181" s="136">
        <v>0</v>
      </c>
      <c r="I181" s="18" t="s">
        <v>357</v>
      </c>
      <c r="J181" s="136">
        <v>0</v>
      </c>
      <c r="K181" s="18" t="s">
        <v>357</v>
      </c>
      <c r="L181" s="137">
        <v>1</v>
      </c>
    </row>
    <row r="182" spans="1:12" x14ac:dyDescent="0.25">
      <c r="A182" s="13"/>
      <c r="B182" t="s">
        <v>857</v>
      </c>
      <c r="C182" s="97" t="s">
        <v>853</v>
      </c>
      <c r="D182" s="18">
        <v>11</v>
      </c>
      <c r="E182" s="136">
        <f>11/11</f>
        <v>1</v>
      </c>
      <c r="F182" s="76" t="s">
        <v>253</v>
      </c>
      <c r="G182" s="18" t="s">
        <v>253</v>
      </c>
      <c r="H182" s="136">
        <v>0</v>
      </c>
      <c r="I182" s="18" t="s">
        <v>357</v>
      </c>
      <c r="J182" s="136">
        <v>0</v>
      </c>
      <c r="K182" s="18" t="s">
        <v>357</v>
      </c>
      <c r="L182" s="137">
        <v>1</v>
      </c>
    </row>
    <row r="183" spans="1:12" x14ac:dyDescent="0.25">
      <c r="A183" s="13"/>
      <c r="B183" t="s">
        <v>858</v>
      </c>
      <c r="C183" s="97" t="s">
        <v>853</v>
      </c>
      <c r="D183" s="18">
        <v>11</v>
      </c>
      <c r="E183" s="136">
        <f>11/11</f>
        <v>1</v>
      </c>
      <c r="F183" s="76" t="s">
        <v>253</v>
      </c>
      <c r="G183" s="18" t="s">
        <v>253</v>
      </c>
      <c r="H183" s="136">
        <v>0</v>
      </c>
      <c r="I183" s="18" t="s">
        <v>357</v>
      </c>
      <c r="J183" s="136">
        <v>0</v>
      </c>
      <c r="K183" s="18" t="s">
        <v>357</v>
      </c>
      <c r="L183" s="137">
        <v>1</v>
      </c>
    </row>
    <row r="184" spans="1:12" x14ac:dyDescent="0.25">
      <c r="A184" s="13"/>
      <c r="B184" t="s">
        <v>859</v>
      </c>
      <c r="C184" s="97" t="s">
        <v>853</v>
      </c>
      <c r="D184" s="18">
        <v>8</v>
      </c>
      <c r="E184" s="136">
        <f>8/8</f>
        <v>1</v>
      </c>
      <c r="F184" s="76" t="s">
        <v>357</v>
      </c>
      <c r="G184" s="18" t="s">
        <v>357</v>
      </c>
      <c r="H184" s="136">
        <v>0</v>
      </c>
      <c r="I184" s="18" t="s">
        <v>357</v>
      </c>
      <c r="J184" s="136">
        <v>0</v>
      </c>
      <c r="K184" s="18" t="s">
        <v>357</v>
      </c>
      <c r="L184" s="137">
        <v>1</v>
      </c>
    </row>
    <row r="185" spans="1:12" x14ac:dyDescent="0.25">
      <c r="A185" s="13"/>
      <c r="B185" t="s">
        <v>860</v>
      </c>
      <c r="C185" s="97" t="s">
        <v>853</v>
      </c>
      <c r="D185" s="18">
        <v>17</v>
      </c>
      <c r="E185" s="136">
        <f>17/17</f>
        <v>1</v>
      </c>
      <c r="F185" s="76" t="s">
        <v>357</v>
      </c>
      <c r="G185" s="18" t="s">
        <v>357</v>
      </c>
      <c r="H185" s="136">
        <v>0</v>
      </c>
      <c r="I185" s="18" t="s">
        <v>357</v>
      </c>
      <c r="J185" s="136">
        <v>0</v>
      </c>
      <c r="K185" s="18" t="s">
        <v>357</v>
      </c>
      <c r="L185" s="137">
        <v>1</v>
      </c>
    </row>
    <row r="186" spans="1:12" x14ac:dyDescent="0.25">
      <c r="A186" s="13"/>
      <c r="B186" t="s">
        <v>861</v>
      </c>
      <c r="C186" s="97" t="s">
        <v>853</v>
      </c>
      <c r="D186" s="18">
        <v>10</v>
      </c>
      <c r="E186" s="136">
        <f>10/10</f>
        <v>1</v>
      </c>
      <c r="F186" s="76" t="s">
        <v>253</v>
      </c>
      <c r="G186" s="18" t="s">
        <v>253</v>
      </c>
      <c r="H186" s="136">
        <v>0</v>
      </c>
      <c r="I186" s="18" t="s">
        <v>357</v>
      </c>
      <c r="J186" s="136">
        <v>0</v>
      </c>
      <c r="K186" s="18" t="s">
        <v>357</v>
      </c>
      <c r="L186" s="137">
        <v>1</v>
      </c>
    </row>
    <row r="187" spans="1:12" x14ac:dyDescent="0.25">
      <c r="A187" s="13"/>
      <c r="B187" t="s">
        <v>862</v>
      </c>
      <c r="C187" s="97" t="s">
        <v>853</v>
      </c>
      <c r="D187" s="18">
        <v>16</v>
      </c>
      <c r="E187" s="136">
        <f>16/16</f>
        <v>1</v>
      </c>
      <c r="F187" s="76" t="s">
        <v>253</v>
      </c>
      <c r="G187" s="18" t="s">
        <v>253</v>
      </c>
      <c r="H187" s="136">
        <v>0</v>
      </c>
      <c r="I187" s="18" t="s">
        <v>357</v>
      </c>
      <c r="J187" s="136">
        <v>0</v>
      </c>
      <c r="K187" s="18" t="s">
        <v>357</v>
      </c>
      <c r="L187" s="137">
        <v>1</v>
      </c>
    </row>
    <row r="188" spans="1:12" x14ac:dyDescent="0.25">
      <c r="A188" s="13"/>
      <c r="B188" t="s">
        <v>863</v>
      </c>
      <c r="C188" s="97" t="s">
        <v>853</v>
      </c>
      <c r="D188" s="18">
        <v>10</v>
      </c>
      <c r="E188" s="136">
        <f>10/10</f>
        <v>1</v>
      </c>
      <c r="F188" s="76" t="s">
        <v>253</v>
      </c>
      <c r="G188" s="18" t="s">
        <v>253</v>
      </c>
      <c r="H188" s="136">
        <v>0</v>
      </c>
      <c r="I188" s="18" t="s">
        <v>357</v>
      </c>
      <c r="J188" s="136">
        <v>0</v>
      </c>
      <c r="K188" s="18" t="s">
        <v>357</v>
      </c>
      <c r="L188" s="137">
        <v>1</v>
      </c>
    </row>
    <row r="189" spans="1:12" x14ac:dyDescent="0.25">
      <c r="A189" s="13"/>
      <c r="B189" t="s">
        <v>864</v>
      </c>
      <c r="C189" s="97" t="s">
        <v>853</v>
      </c>
      <c r="D189" s="18">
        <v>12</v>
      </c>
      <c r="E189" s="136">
        <f>12/12</f>
        <v>1</v>
      </c>
      <c r="F189" s="76" t="s">
        <v>253</v>
      </c>
      <c r="G189" s="18" t="s">
        <v>253</v>
      </c>
      <c r="H189" s="136">
        <v>0</v>
      </c>
      <c r="I189" s="18" t="s">
        <v>357</v>
      </c>
      <c r="J189" s="136">
        <v>0</v>
      </c>
      <c r="K189" s="18" t="s">
        <v>357</v>
      </c>
      <c r="L189" s="137">
        <v>1</v>
      </c>
    </row>
    <row r="190" spans="1:12" x14ac:dyDescent="0.25">
      <c r="A190" s="13"/>
      <c r="B190" t="s">
        <v>865</v>
      </c>
      <c r="C190" s="97" t="s">
        <v>853</v>
      </c>
      <c r="D190" s="18">
        <v>8</v>
      </c>
      <c r="E190" s="136"/>
      <c r="F190" s="76"/>
      <c r="G190" s="18"/>
      <c r="H190" s="136"/>
      <c r="I190" s="18"/>
      <c r="J190" s="136"/>
      <c r="K190" s="18"/>
      <c r="L190" s="137">
        <v>1</v>
      </c>
    </row>
    <row r="191" spans="1:12" x14ac:dyDescent="0.25">
      <c r="A191" s="13"/>
      <c r="B191" t="s">
        <v>866</v>
      </c>
      <c r="C191" s="97" t="s">
        <v>853</v>
      </c>
      <c r="D191" s="18">
        <v>9</v>
      </c>
      <c r="E191" s="136">
        <f>9/9</f>
        <v>1</v>
      </c>
      <c r="F191" s="76" t="s">
        <v>253</v>
      </c>
      <c r="G191" s="18" t="s">
        <v>253</v>
      </c>
      <c r="H191" s="136">
        <v>0</v>
      </c>
      <c r="I191" s="18" t="s">
        <v>357</v>
      </c>
      <c r="J191" s="136">
        <v>0</v>
      </c>
      <c r="K191" s="18" t="s">
        <v>357</v>
      </c>
      <c r="L191" s="137">
        <v>1</v>
      </c>
    </row>
    <row r="192" spans="1:12" x14ac:dyDescent="0.25">
      <c r="A192" s="13"/>
      <c r="B192" t="s">
        <v>867</v>
      </c>
      <c r="C192" s="97" t="s">
        <v>853</v>
      </c>
      <c r="D192" s="18">
        <v>17</v>
      </c>
      <c r="E192" s="136">
        <f>17/17</f>
        <v>1</v>
      </c>
      <c r="F192" s="76" t="s">
        <v>357</v>
      </c>
      <c r="G192" s="18" t="s">
        <v>357</v>
      </c>
      <c r="H192" s="136">
        <v>0</v>
      </c>
      <c r="I192" s="18" t="s">
        <v>357</v>
      </c>
      <c r="J192" s="136">
        <v>0</v>
      </c>
      <c r="K192" s="18" t="s">
        <v>357</v>
      </c>
      <c r="L192" s="137">
        <v>1</v>
      </c>
    </row>
    <row r="193" spans="1:12" x14ac:dyDescent="0.25">
      <c r="A193" s="13"/>
      <c r="B193" t="s">
        <v>868</v>
      </c>
      <c r="C193" s="97" t="s">
        <v>853</v>
      </c>
      <c r="D193" s="18">
        <v>10</v>
      </c>
      <c r="E193" s="136">
        <f>10/10</f>
        <v>1</v>
      </c>
      <c r="F193" s="76" t="s">
        <v>357</v>
      </c>
      <c r="G193" s="18" t="s">
        <v>357</v>
      </c>
      <c r="H193" s="136">
        <v>1</v>
      </c>
      <c r="I193" s="18" t="s">
        <v>357</v>
      </c>
      <c r="J193" s="136">
        <v>1</v>
      </c>
      <c r="K193" s="18" t="s">
        <v>357</v>
      </c>
      <c r="L193" s="137">
        <v>1</v>
      </c>
    </row>
    <row r="194" spans="1:12" x14ac:dyDescent="0.25">
      <c r="A194" s="13" t="s">
        <v>257</v>
      </c>
      <c r="C194" s="3"/>
      <c r="D194" s="18"/>
      <c r="E194" s="136"/>
      <c r="F194" s="76"/>
      <c r="G194" s="18"/>
      <c r="H194" s="136"/>
      <c r="I194" s="18"/>
      <c r="J194" s="136"/>
      <c r="K194" s="18"/>
      <c r="L194" s="137"/>
    </row>
    <row r="195" spans="1:12" x14ac:dyDescent="0.25">
      <c r="A195" s="13"/>
      <c r="B195" t="s">
        <v>869</v>
      </c>
      <c r="C195" s="97" t="s">
        <v>257</v>
      </c>
      <c r="D195" s="18">
        <v>4</v>
      </c>
      <c r="E195" s="136"/>
      <c r="F195" s="76"/>
      <c r="G195" s="18"/>
      <c r="H195" s="136"/>
      <c r="I195" s="18"/>
      <c r="J195" s="136"/>
      <c r="K195" s="18"/>
      <c r="L195" s="137">
        <v>1</v>
      </c>
    </row>
    <row r="196" spans="1:12" ht="30" x14ac:dyDescent="0.25">
      <c r="A196" s="75" t="s">
        <v>870</v>
      </c>
      <c r="C196" s="3"/>
      <c r="D196" s="18"/>
      <c r="E196" s="136"/>
      <c r="F196" s="76"/>
      <c r="G196" s="18"/>
      <c r="H196" s="136"/>
      <c r="I196" s="18"/>
      <c r="J196" s="136"/>
      <c r="K196" s="18"/>
      <c r="L196" s="137"/>
    </row>
    <row r="197" spans="1:12" x14ac:dyDescent="0.25">
      <c r="A197" s="13"/>
      <c r="B197" t="s">
        <v>871</v>
      </c>
      <c r="C197" s="97" t="s">
        <v>152</v>
      </c>
      <c r="D197" s="18">
        <v>7</v>
      </c>
      <c r="E197" s="136">
        <f>7/7</f>
        <v>1</v>
      </c>
      <c r="F197" s="76" t="s">
        <v>253</v>
      </c>
      <c r="G197" s="18" t="s">
        <v>253</v>
      </c>
      <c r="H197" s="136">
        <v>0</v>
      </c>
      <c r="I197" s="18" t="s">
        <v>254</v>
      </c>
      <c r="J197" s="136">
        <v>0</v>
      </c>
      <c r="K197" s="18" t="s">
        <v>254</v>
      </c>
      <c r="L197" s="137">
        <v>1</v>
      </c>
    </row>
    <row r="198" spans="1:12" x14ac:dyDescent="0.25">
      <c r="A198" s="13"/>
      <c r="B198" t="s">
        <v>872</v>
      </c>
      <c r="C198" s="97" t="s">
        <v>152</v>
      </c>
      <c r="D198" s="18">
        <v>10</v>
      </c>
      <c r="E198" s="136">
        <f>8/10</f>
        <v>0.8</v>
      </c>
      <c r="F198" s="76" t="s">
        <v>253</v>
      </c>
      <c r="G198" s="18" t="s">
        <v>253</v>
      </c>
      <c r="H198" s="136">
        <f>2/10</f>
        <v>0.2</v>
      </c>
      <c r="I198" s="18" t="s">
        <v>253</v>
      </c>
      <c r="J198" s="136">
        <v>0</v>
      </c>
      <c r="K198" s="18" t="s">
        <v>923</v>
      </c>
      <c r="L198" s="137">
        <v>1</v>
      </c>
    </row>
    <row r="199" spans="1:12" x14ac:dyDescent="0.25">
      <c r="A199" s="13"/>
      <c r="B199" t="s">
        <v>873</v>
      </c>
      <c r="C199" s="97" t="s">
        <v>152</v>
      </c>
      <c r="D199" s="18">
        <v>11</v>
      </c>
      <c r="E199" s="136"/>
      <c r="F199" s="76"/>
      <c r="G199" s="18"/>
      <c r="H199" s="136"/>
      <c r="I199" s="18"/>
      <c r="J199" s="136"/>
      <c r="K199" s="18"/>
      <c r="L199" s="137">
        <v>1</v>
      </c>
    </row>
    <row r="200" spans="1:12" x14ac:dyDescent="0.25">
      <c r="A200" s="13"/>
      <c r="B200" t="s">
        <v>874</v>
      </c>
      <c r="C200" s="97" t="s">
        <v>152</v>
      </c>
      <c r="D200" s="18">
        <v>5</v>
      </c>
      <c r="E200" s="136">
        <f>5/5</f>
        <v>1</v>
      </c>
      <c r="F200" s="76" t="s">
        <v>253</v>
      </c>
      <c r="G200" s="18" t="s">
        <v>253</v>
      </c>
      <c r="H200" s="136">
        <v>0</v>
      </c>
      <c r="I200" s="18" t="s">
        <v>254</v>
      </c>
      <c r="J200" s="136">
        <v>0</v>
      </c>
      <c r="K200" s="18" t="s">
        <v>254</v>
      </c>
      <c r="L200" s="137">
        <v>1</v>
      </c>
    </row>
    <row r="201" spans="1:12" x14ac:dyDescent="0.25">
      <c r="A201" s="13"/>
      <c r="B201" t="s">
        <v>875</v>
      </c>
      <c r="C201" s="97" t="s">
        <v>152</v>
      </c>
      <c r="D201" s="18">
        <v>10</v>
      </c>
      <c r="E201" s="136"/>
      <c r="F201" s="76"/>
      <c r="G201" s="18"/>
      <c r="H201" s="136"/>
      <c r="I201" s="18"/>
      <c r="J201" s="136"/>
      <c r="K201" s="18"/>
      <c r="L201" s="137">
        <v>1</v>
      </c>
    </row>
    <row r="202" spans="1:12" x14ac:dyDescent="0.25">
      <c r="A202" s="13"/>
      <c r="B202" t="s">
        <v>876</v>
      </c>
      <c r="C202" s="97" t="s">
        <v>152</v>
      </c>
      <c r="D202" s="18">
        <v>6</v>
      </c>
      <c r="E202" s="136">
        <f>6/6</f>
        <v>1</v>
      </c>
      <c r="F202" s="76" t="s">
        <v>253</v>
      </c>
      <c r="G202" s="18" t="s">
        <v>253</v>
      </c>
      <c r="H202" s="136">
        <v>0</v>
      </c>
      <c r="I202" s="18" t="s">
        <v>254</v>
      </c>
      <c r="J202" s="136">
        <v>0</v>
      </c>
      <c r="K202" s="18" t="s">
        <v>254</v>
      </c>
      <c r="L202" s="137">
        <v>1</v>
      </c>
    </row>
    <row r="203" spans="1:12" x14ac:dyDescent="0.25">
      <c r="A203" s="13"/>
      <c r="B203" t="s">
        <v>877</v>
      </c>
      <c r="C203" s="97" t="s">
        <v>152</v>
      </c>
      <c r="D203" s="18">
        <v>10</v>
      </c>
      <c r="E203" s="136" t="s">
        <v>933</v>
      </c>
      <c r="F203" s="136" t="s">
        <v>357</v>
      </c>
      <c r="G203" s="136" t="s">
        <v>933</v>
      </c>
      <c r="H203" s="136">
        <v>0</v>
      </c>
      <c r="I203" s="136" t="s">
        <v>933</v>
      </c>
      <c r="J203" s="136">
        <v>0</v>
      </c>
      <c r="K203" s="136" t="s">
        <v>357</v>
      </c>
      <c r="L203" s="137">
        <v>1</v>
      </c>
    </row>
    <row r="204" spans="1:12" x14ac:dyDescent="0.25">
      <c r="A204" s="13"/>
      <c r="B204" t="s">
        <v>878</v>
      </c>
      <c r="C204" s="97" t="s">
        <v>152</v>
      </c>
      <c r="D204" s="18">
        <v>5</v>
      </c>
      <c r="E204" s="136" t="s">
        <v>933</v>
      </c>
      <c r="F204" s="136" t="s">
        <v>357</v>
      </c>
      <c r="G204" s="136" t="s">
        <v>933</v>
      </c>
      <c r="H204" s="136">
        <v>0</v>
      </c>
      <c r="I204" s="136" t="s">
        <v>933</v>
      </c>
      <c r="J204" s="136">
        <v>0</v>
      </c>
      <c r="K204" s="136" t="s">
        <v>357</v>
      </c>
      <c r="L204" s="137">
        <v>1</v>
      </c>
    </row>
    <row r="205" spans="1:12" x14ac:dyDescent="0.25">
      <c r="A205" s="13" t="s">
        <v>879</v>
      </c>
      <c r="C205" s="3"/>
      <c r="D205" s="18"/>
      <c r="E205" s="136"/>
      <c r="F205" s="76"/>
      <c r="G205" s="18"/>
      <c r="H205" s="136"/>
      <c r="I205" s="18"/>
      <c r="J205" s="136"/>
      <c r="K205" s="18"/>
      <c r="L205" s="137"/>
    </row>
    <row r="206" spans="1:12" x14ac:dyDescent="0.25">
      <c r="A206" s="128" t="s">
        <v>61</v>
      </c>
      <c r="B206" t="s">
        <v>880</v>
      </c>
      <c r="C206" s="97"/>
      <c r="D206" s="18">
        <v>12</v>
      </c>
      <c r="E206" s="136"/>
      <c r="F206" s="76"/>
      <c r="G206" s="18"/>
      <c r="H206" s="136"/>
      <c r="I206" s="18"/>
      <c r="J206" s="136"/>
      <c r="K206" s="18"/>
      <c r="L206" s="137">
        <v>1</v>
      </c>
    </row>
    <row r="207" spans="1:12" x14ac:dyDescent="0.25">
      <c r="A207" s="128" t="s">
        <v>61</v>
      </c>
      <c r="B207" t="s">
        <v>881</v>
      </c>
      <c r="C207" s="97"/>
      <c r="D207" s="18">
        <v>10</v>
      </c>
      <c r="E207" s="136"/>
      <c r="F207" s="76"/>
      <c r="G207" s="18"/>
      <c r="H207" s="136"/>
      <c r="I207" s="18"/>
      <c r="J207" s="136"/>
      <c r="K207" s="18"/>
      <c r="L207" s="137">
        <v>1</v>
      </c>
    </row>
    <row r="208" spans="1:12" x14ac:dyDescent="0.25">
      <c r="A208" s="128" t="s">
        <v>61</v>
      </c>
      <c r="B208" t="s">
        <v>882</v>
      </c>
      <c r="C208" s="97"/>
      <c r="D208" s="18">
        <v>11</v>
      </c>
      <c r="E208" s="136"/>
      <c r="F208" s="76"/>
      <c r="G208" s="18"/>
      <c r="H208" s="136"/>
      <c r="I208" s="18"/>
      <c r="J208" s="136"/>
      <c r="K208" s="18"/>
      <c r="L208" s="137">
        <v>1</v>
      </c>
    </row>
    <row r="209" spans="1:12" x14ac:dyDescent="0.25">
      <c r="A209" s="128" t="s">
        <v>61</v>
      </c>
      <c r="B209" t="s">
        <v>883</v>
      </c>
      <c r="C209" s="97" t="s">
        <v>884</v>
      </c>
      <c r="D209" s="18">
        <v>8</v>
      </c>
      <c r="E209" s="136"/>
      <c r="F209" s="76"/>
      <c r="G209" s="18"/>
      <c r="H209" s="136"/>
      <c r="I209" s="18"/>
      <c r="J209" s="136"/>
      <c r="K209" s="18"/>
      <c r="L209" s="137">
        <v>1</v>
      </c>
    </row>
    <row r="210" spans="1:12" x14ac:dyDescent="0.25">
      <c r="A210" s="128" t="s">
        <v>61</v>
      </c>
      <c r="B210" t="s">
        <v>885</v>
      </c>
      <c r="C210" s="97"/>
      <c r="D210" s="18">
        <v>8</v>
      </c>
      <c r="E210" s="136">
        <f>2/8</f>
        <v>0.25</v>
      </c>
      <c r="F210" s="76" t="s">
        <v>253</v>
      </c>
      <c r="G210" s="18" t="s">
        <v>253</v>
      </c>
      <c r="H210" s="136">
        <f>4/8</f>
        <v>0.5</v>
      </c>
      <c r="I210" s="18" t="s">
        <v>253</v>
      </c>
      <c r="J210" s="136">
        <f>2/8</f>
        <v>0.25</v>
      </c>
      <c r="K210" s="18" t="s">
        <v>253</v>
      </c>
      <c r="L210" s="137">
        <v>1</v>
      </c>
    </row>
    <row r="211" spans="1:12" x14ac:dyDescent="0.25">
      <c r="A211" s="128" t="s">
        <v>61</v>
      </c>
      <c r="B211" t="s">
        <v>886</v>
      </c>
      <c r="C211" s="97"/>
      <c r="D211" s="18">
        <v>21</v>
      </c>
      <c r="E211" s="136"/>
      <c r="F211" s="76"/>
      <c r="G211" s="18"/>
      <c r="H211" s="136"/>
      <c r="I211" s="18"/>
      <c r="J211" s="136"/>
      <c r="K211" s="18"/>
      <c r="L211" s="137">
        <v>1</v>
      </c>
    </row>
    <row r="212" spans="1:12" x14ac:dyDescent="0.25">
      <c r="A212" s="128" t="s">
        <v>61</v>
      </c>
      <c r="B212" t="s">
        <v>887</v>
      </c>
      <c r="C212" s="97" t="s">
        <v>257</v>
      </c>
      <c r="D212" s="18">
        <v>9</v>
      </c>
      <c r="E212" s="136"/>
      <c r="F212" s="76"/>
      <c r="G212" s="18"/>
      <c r="H212" s="136"/>
      <c r="I212" s="18"/>
      <c r="J212" s="136"/>
      <c r="K212" s="18"/>
      <c r="L212" s="137">
        <v>1</v>
      </c>
    </row>
    <row r="213" spans="1:12" x14ac:dyDescent="0.25">
      <c r="A213" s="13" t="s">
        <v>934</v>
      </c>
      <c r="C213" s="3"/>
      <c r="D213" s="18"/>
      <c r="E213" s="136"/>
      <c r="F213" s="76"/>
      <c r="G213" s="18"/>
      <c r="H213" s="136"/>
      <c r="I213" s="18"/>
      <c r="J213" s="136"/>
      <c r="K213" s="18"/>
      <c r="L213" s="137"/>
    </row>
    <row r="214" spans="1:12" x14ac:dyDescent="0.25">
      <c r="A214" s="13"/>
      <c r="B214" t="s">
        <v>889</v>
      </c>
      <c r="C214" s="97" t="s">
        <v>152</v>
      </c>
      <c r="D214" s="18">
        <v>14</v>
      </c>
      <c r="E214" s="136">
        <f>14/14</f>
        <v>1</v>
      </c>
      <c r="F214" s="76" t="s">
        <v>253</v>
      </c>
      <c r="G214" s="18" t="s">
        <v>253</v>
      </c>
      <c r="H214" s="136">
        <v>0</v>
      </c>
      <c r="I214" s="18" t="s">
        <v>254</v>
      </c>
      <c r="J214" s="136">
        <v>0</v>
      </c>
      <c r="K214" s="18" t="s">
        <v>254</v>
      </c>
      <c r="L214" s="137">
        <v>1</v>
      </c>
    </row>
    <row r="215" spans="1:12" x14ac:dyDescent="0.25">
      <c r="A215" s="13"/>
      <c r="B215" t="s">
        <v>890</v>
      </c>
      <c r="C215" s="97" t="s">
        <v>152</v>
      </c>
      <c r="D215" s="18">
        <v>9</v>
      </c>
      <c r="E215" s="136">
        <f>9/9</f>
        <v>1</v>
      </c>
      <c r="F215" s="76" t="s">
        <v>357</v>
      </c>
      <c r="G215" s="18" t="s">
        <v>357</v>
      </c>
      <c r="H215" s="136">
        <v>0</v>
      </c>
      <c r="I215" s="18" t="s">
        <v>254</v>
      </c>
      <c r="J215" s="136">
        <v>0</v>
      </c>
      <c r="K215" s="18" t="s">
        <v>254</v>
      </c>
      <c r="L215" s="137">
        <v>1</v>
      </c>
    </row>
    <row r="216" spans="1:12" x14ac:dyDescent="0.25">
      <c r="A216" s="13"/>
      <c r="B216" t="s">
        <v>891</v>
      </c>
      <c r="C216" s="97" t="s">
        <v>152</v>
      </c>
      <c r="D216" s="18">
        <v>12</v>
      </c>
      <c r="E216" s="136">
        <f>9/12</f>
        <v>0.75</v>
      </c>
      <c r="F216" s="76" t="s">
        <v>253</v>
      </c>
      <c r="G216" s="18" t="s">
        <v>253</v>
      </c>
      <c r="H216" s="136">
        <f>3/12</f>
        <v>0.25</v>
      </c>
      <c r="I216" s="18" t="s">
        <v>254</v>
      </c>
      <c r="J216" s="136">
        <v>0</v>
      </c>
      <c r="K216" s="18" t="s">
        <v>254</v>
      </c>
      <c r="L216" s="137">
        <v>1</v>
      </c>
    </row>
    <row r="217" spans="1:12" x14ac:dyDescent="0.25">
      <c r="A217" s="13"/>
      <c r="B217" t="s">
        <v>892</v>
      </c>
      <c r="C217" s="97" t="s">
        <v>152</v>
      </c>
      <c r="D217" s="18">
        <v>10</v>
      </c>
      <c r="E217" s="136">
        <f>10/10</f>
        <v>1</v>
      </c>
      <c r="F217" s="76" t="s">
        <v>253</v>
      </c>
      <c r="G217" s="18" t="s">
        <v>253</v>
      </c>
      <c r="H217" s="136">
        <v>0</v>
      </c>
      <c r="I217" s="18" t="s">
        <v>254</v>
      </c>
      <c r="J217" s="136">
        <v>0</v>
      </c>
      <c r="K217" s="18" t="s">
        <v>254</v>
      </c>
      <c r="L217" s="137">
        <v>1</v>
      </c>
    </row>
    <row r="218" spans="1:12" x14ac:dyDescent="0.25">
      <c r="A218" s="13"/>
      <c r="B218" t="s">
        <v>893</v>
      </c>
      <c r="C218" s="97" t="s">
        <v>152</v>
      </c>
      <c r="D218" s="18">
        <v>5</v>
      </c>
      <c r="E218" s="136">
        <f>5/5</f>
        <v>1</v>
      </c>
      <c r="F218" s="76" t="s">
        <v>253</v>
      </c>
      <c r="G218" s="18" t="s">
        <v>253</v>
      </c>
      <c r="H218" s="136">
        <v>0</v>
      </c>
      <c r="I218" s="18" t="s">
        <v>254</v>
      </c>
      <c r="J218" s="136">
        <v>0</v>
      </c>
      <c r="K218" s="18" t="s">
        <v>254</v>
      </c>
      <c r="L218" s="137">
        <v>1</v>
      </c>
    </row>
    <row r="219" spans="1:12" x14ac:dyDescent="0.25">
      <c r="A219" s="13"/>
      <c r="B219" t="s">
        <v>894</v>
      </c>
      <c r="C219" s="97" t="s">
        <v>152</v>
      </c>
      <c r="D219" s="18">
        <v>6</v>
      </c>
      <c r="E219" s="136">
        <f>6/6</f>
        <v>1</v>
      </c>
      <c r="F219" s="76" t="s">
        <v>253</v>
      </c>
      <c r="G219" s="18" t="s">
        <v>253</v>
      </c>
      <c r="H219" s="136">
        <v>0</v>
      </c>
      <c r="I219" s="18" t="s">
        <v>357</v>
      </c>
      <c r="J219" s="136">
        <v>0</v>
      </c>
      <c r="K219" s="18" t="s">
        <v>357</v>
      </c>
      <c r="L219" s="137">
        <v>1</v>
      </c>
    </row>
    <row r="220" spans="1:12" x14ac:dyDescent="0.25">
      <c r="A220" s="13"/>
      <c r="B220" t="s">
        <v>895</v>
      </c>
      <c r="C220" s="97" t="s">
        <v>152</v>
      </c>
      <c r="D220" s="18">
        <v>7</v>
      </c>
      <c r="E220" s="136">
        <f>7/7</f>
        <v>1</v>
      </c>
      <c r="F220" s="76" t="s">
        <v>253</v>
      </c>
      <c r="G220" s="18" t="s">
        <v>253</v>
      </c>
      <c r="H220" s="136">
        <v>0</v>
      </c>
      <c r="I220" s="18" t="s">
        <v>357</v>
      </c>
      <c r="J220" s="136">
        <v>0</v>
      </c>
      <c r="K220" s="18" t="s">
        <v>357</v>
      </c>
      <c r="L220" s="137">
        <v>1</v>
      </c>
    </row>
    <row r="221" spans="1:12" x14ac:dyDescent="0.25">
      <c r="A221" s="13"/>
      <c r="B221" t="s">
        <v>896</v>
      </c>
      <c r="C221" s="97" t="s">
        <v>152</v>
      </c>
      <c r="D221" s="18">
        <v>18</v>
      </c>
      <c r="E221" s="136">
        <f>11/18</f>
        <v>0.61111111111111116</v>
      </c>
      <c r="F221" s="76" t="s">
        <v>253</v>
      </c>
      <c r="G221" s="18" t="s">
        <v>253</v>
      </c>
      <c r="H221" s="136">
        <f>2/18</f>
        <v>0.1111111111111111</v>
      </c>
      <c r="I221" s="18" t="s">
        <v>253</v>
      </c>
      <c r="J221" s="136">
        <v>0</v>
      </c>
      <c r="K221" s="18" t="s">
        <v>357</v>
      </c>
      <c r="L221" s="137">
        <v>1</v>
      </c>
    </row>
    <row r="222" spans="1:12" x14ac:dyDescent="0.25">
      <c r="A222" s="13"/>
      <c r="B222" t="s">
        <v>897</v>
      </c>
      <c r="C222" s="97" t="s">
        <v>152</v>
      </c>
      <c r="D222" s="18">
        <v>5</v>
      </c>
      <c r="E222" s="136">
        <f>5/5</f>
        <v>1</v>
      </c>
      <c r="F222" s="76" t="s">
        <v>253</v>
      </c>
      <c r="G222" s="18" t="s">
        <v>253</v>
      </c>
      <c r="H222" s="136">
        <v>0</v>
      </c>
      <c r="I222" s="18" t="s">
        <v>357</v>
      </c>
      <c r="J222" s="136">
        <v>0</v>
      </c>
      <c r="K222" s="18" t="s">
        <v>357</v>
      </c>
      <c r="L222" s="137">
        <v>1</v>
      </c>
    </row>
    <row r="223" spans="1:12" x14ac:dyDescent="0.25">
      <c r="A223" s="13"/>
      <c r="B223" t="s">
        <v>924</v>
      </c>
      <c r="C223" s="97" t="s">
        <v>152</v>
      </c>
      <c r="D223" s="18">
        <v>13</v>
      </c>
      <c r="E223" s="136">
        <f>13/13</f>
        <v>1</v>
      </c>
      <c r="F223" s="76" t="s">
        <v>253</v>
      </c>
      <c r="G223" s="18" t="s">
        <v>253</v>
      </c>
      <c r="H223" s="136">
        <v>0</v>
      </c>
      <c r="I223" s="18" t="s">
        <v>357</v>
      </c>
      <c r="J223" s="136">
        <v>0</v>
      </c>
      <c r="K223" s="18" t="s">
        <v>357</v>
      </c>
      <c r="L223" s="137">
        <v>1</v>
      </c>
    </row>
    <row r="224" spans="1:12" x14ac:dyDescent="0.25">
      <c r="A224" s="13"/>
      <c r="B224" t="s">
        <v>899</v>
      </c>
      <c r="C224" s="97" t="s">
        <v>152</v>
      </c>
      <c r="D224" s="18">
        <v>4</v>
      </c>
      <c r="E224" s="136">
        <f>4/4</f>
        <v>1</v>
      </c>
      <c r="F224" s="76" t="s">
        <v>253</v>
      </c>
      <c r="G224" s="18" t="s">
        <v>253</v>
      </c>
      <c r="H224" s="136">
        <v>0</v>
      </c>
      <c r="I224" s="18" t="s">
        <v>357</v>
      </c>
      <c r="J224" s="136">
        <v>0</v>
      </c>
      <c r="K224" s="18" t="s">
        <v>357</v>
      </c>
      <c r="L224" s="137">
        <v>1</v>
      </c>
    </row>
    <row r="225" spans="1:12" x14ac:dyDescent="0.25">
      <c r="A225" s="13"/>
      <c r="B225" t="s">
        <v>900</v>
      </c>
      <c r="C225" s="97" t="s">
        <v>152</v>
      </c>
      <c r="D225" s="18">
        <v>17</v>
      </c>
      <c r="E225" s="136">
        <f>14/17</f>
        <v>0.82352941176470584</v>
      </c>
      <c r="F225" s="76" t="s">
        <v>253</v>
      </c>
      <c r="G225" s="18" t="s">
        <v>253</v>
      </c>
      <c r="H225" s="136">
        <v>0</v>
      </c>
      <c r="I225" s="18" t="s">
        <v>357</v>
      </c>
      <c r="J225" s="136">
        <v>0</v>
      </c>
      <c r="K225" s="18" t="s">
        <v>357</v>
      </c>
      <c r="L225" s="137">
        <v>1</v>
      </c>
    </row>
    <row r="226" spans="1:12" x14ac:dyDescent="0.25">
      <c r="A226" s="13"/>
      <c r="B226" t="s">
        <v>901</v>
      </c>
      <c r="C226" s="97" t="s">
        <v>152</v>
      </c>
      <c r="D226" s="18">
        <v>14</v>
      </c>
      <c r="E226" s="136">
        <f>14/14</f>
        <v>1</v>
      </c>
      <c r="F226" s="76" t="s">
        <v>253</v>
      </c>
      <c r="G226" s="18" t="s">
        <v>253</v>
      </c>
      <c r="H226" s="136">
        <v>0</v>
      </c>
      <c r="I226" s="18" t="s">
        <v>357</v>
      </c>
      <c r="J226" s="136">
        <v>0</v>
      </c>
      <c r="K226" s="18" t="s">
        <v>357</v>
      </c>
      <c r="L226" s="137">
        <v>1</v>
      </c>
    </row>
    <row r="227" spans="1:12" x14ac:dyDescent="0.25">
      <c r="A227" s="13"/>
      <c r="B227" t="s">
        <v>902</v>
      </c>
      <c r="C227" s="97" t="s">
        <v>152</v>
      </c>
      <c r="D227" s="18">
        <v>10</v>
      </c>
      <c r="E227" s="136">
        <f>10/10</f>
        <v>1</v>
      </c>
      <c r="F227" s="76" t="s">
        <v>253</v>
      </c>
      <c r="G227" s="18" t="s">
        <v>253</v>
      </c>
      <c r="H227" s="136">
        <v>0</v>
      </c>
      <c r="I227" s="18" t="s">
        <v>357</v>
      </c>
      <c r="J227" s="136">
        <v>0</v>
      </c>
      <c r="K227" s="18" t="s">
        <v>357</v>
      </c>
      <c r="L227" s="137">
        <v>1</v>
      </c>
    </row>
    <row r="228" spans="1:12" x14ac:dyDescent="0.25">
      <c r="A228" s="13"/>
      <c r="B228" t="s">
        <v>903</v>
      </c>
      <c r="C228" s="97" t="s">
        <v>152</v>
      </c>
      <c r="D228" s="18">
        <v>16</v>
      </c>
      <c r="E228" s="136">
        <f>16/16</f>
        <v>1</v>
      </c>
      <c r="F228" s="76" t="s">
        <v>253</v>
      </c>
      <c r="G228" s="18" t="s">
        <v>253</v>
      </c>
      <c r="H228" s="136">
        <v>0</v>
      </c>
      <c r="I228" s="18" t="s">
        <v>357</v>
      </c>
      <c r="J228" s="136">
        <v>0</v>
      </c>
      <c r="K228" s="18" t="s">
        <v>357</v>
      </c>
      <c r="L228" s="137">
        <v>1</v>
      </c>
    </row>
    <row r="229" spans="1:12" x14ac:dyDescent="0.25">
      <c r="A229" s="13"/>
      <c r="B229" t="s">
        <v>904</v>
      </c>
      <c r="C229" s="97" t="s">
        <v>152</v>
      </c>
      <c r="D229" s="18">
        <v>4</v>
      </c>
      <c r="E229" s="136"/>
      <c r="F229" s="76"/>
      <c r="G229" s="18"/>
      <c r="H229" s="136"/>
      <c r="I229" s="18"/>
      <c r="J229" s="136"/>
      <c r="K229" s="18"/>
      <c r="L229" s="137">
        <v>1</v>
      </c>
    </row>
    <row r="230" spans="1:12" x14ac:dyDescent="0.25">
      <c r="A230" s="13"/>
      <c r="B230" t="s">
        <v>905</v>
      </c>
      <c r="C230" s="97" t="s">
        <v>152</v>
      </c>
      <c r="D230" s="18">
        <v>14</v>
      </c>
      <c r="E230" s="136"/>
      <c r="F230" s="76"/>
      <c r="G230" s="18"/>
      <c r="H230" s="136"/>
      <c r="I230" s="18"/>
      <c r="J230" s="136"/>
      <c r="K230" s="18"/>
      <c r="L230" s="137">
        <v>1</v>
      </c>
    </row>
    <row r="231" spans="1:12" x14ac:dyDescent="0.25">
      <c r="A231" s="13"/>
      <c r="B231" t="s">
        <v>906</v>
      </c>
      <c r="C231" s="97" t="s">
        <v>152</v>
      </c>
      <c r="D231" s="18">
        <v>11</v>
      </c>
      <c r="E231" s="136">
        <f>7/11</f>
        <v>0.63636363636363635</v>
      </c>
      <c r="F231" s="76" t="s">
        <v>253</v>
      </c>
      <c r="G231" s="18" t="s">
        <v>253</v>
      </c>
      <c r="H231" s="136">
        <v>0</v>
      </c>
      <c r="I231" s="18" t="s">
        <v>357</v>
      </c>
      <c r="J231" s="136">
        <v>0</v>
      </c>
      <c r="K231" s="18" t="s">
        <v>357</v>
      </c>
      <c r="L231" s="137">
        <v>1</v>
      </c>
    </row>
    <row r="232" spans="1:12" x14ac:dyDescent="0.25">
      <c r="A232" s="75" t="s">
        <v>907</v>
      </c>
      <c r="C232" s="3"/>
      <c r="D232" s="18"/>
      <c r="E232" s="136"/>
      <c r="F232" s="76"/>
      <c r="G232" s="18"/>
      <c r="H232" s="136"/>
      <c r="I232" s="18"/>
      <c r="J232" s="136"/>
      <c r="K232" s="18"/>
      <c r="L232" s="137"/>
    </row>
    <row r="233" spans="1:12" x14ac:dyDescent="0.25">
      <c r="A233" s="128" t="s">
        <v>713</v>
      </c>
      <c r="B233" t="s">
        <v>908</v>
      </c>
      <c r="C233" s="97" t="s">
        <v>152</v>
      </c>
      <c r="D233" s="18">
        <v>15</v>
      </c>
      <c r="E233" s="136"/>
      <c r="F233" s="76"/>
      <c r="G233" s="18"/>
      <c r="H233" s="136"/>
      <c r="I233" s="18"/>
      <c r="J233" s="136"/>
      <c r="K233" s="18"/>
      <c r="L233" s="137">
        <v>1</v>
      </c>
    </row>
    <row r="234" spans="1:12" x14ac:dyDescent="0.25">
      <c r="A234" s="128" t="s">
        <v>713</v>
      </c>
      <c r="B234" t="s">
        <v>909</v>
      </c>
      <c r="C234" s="97" t="s">
        <v>152</v>
      </c>
      <c r="D234" s="18">
        <v>17</v>
      </c>
      <c r="E234" s="136"/>
      <c r="F234" s="76"/>
      <c r="G234" s="18"/>
      <c r="H234" s="136"/>
      <c r="I234" s="18"/>
      <c r="J234" s="136"/>
      <c r="K234" s="18"/>
      <c r="L234" s="137">
        <v>1</v>
      </c>
    </row>
    <row r="235" spans="1:12" x14ac:dyDescent="0.25">
      <c r="A235" s="128" t="s">
        <v>713</v>
      </c>
      <c r="B235" t="s">
        <v>910</v>
      </c>
      <c r="C235" s="97" t="s">
        <v>152</v>
      </c>
      <c r="D235" s="18">
        <v>20</v>
      </c>
      <c r="E235" s="136"/>
      <c r="F235" s="76"/>
      <c r="G235" s="18"/>
      <c r="H235" s="136"/>
      <c r="I235" s="18"/>
      <c r="J235" s="136"/>
      <c r="K235" s="18"/>
      <c r="L235" s="137">
        <v>1</v>
      </c>
    </row>
    <row r="236" spans="1:12" x14ac:dyDescent="0.25">
      <c r="A236" s="128" t="s">
        <v>713</v>
      </c>
      <c r="B236" t="s">
        <v>911</v>
      </c>
      <c r="C236" s="97" t="s">
        <v>152</v>
      </c>
      <c r="D236" s="18">
        <v>17</v>
      </c>
      <c r="E236" s="136"/>
      <c r="F236" s="76"/>
      <c r="G236" s="18"/>
      <c r="H236" s="136"/>
      <c r="I236" s="18"/>
      <c r="J236" s="136"/>
      <c r="K236" s="18"/>
      <c r="L236" s="137">
        <v>1</v>
      </c>
    </row>
    <row r="237" spans="1:12" x14ac:dyDescent="0.25">
      <c r="A237" s="128" t="s">
        <v>713</v>
      </c>
      <c r="B237" t="s">
        <v>912</v>
      </c>
      <c r="C237" s="97" t="s">
        <v>152</v>
      </c>
      <c r="D237" s="18">
        <v>13</v>
      </c>
      <c r="E237" s="136"/>
      <c r="F237" s="76"/>
      <c r="G237" s="18"/>
      <c r="H237" s="136"/>
      <c r="I237" s="18"/>
      <c r="J237" s="136"/>
      <c r="K237" s="18"/>
      <c r="L237" s="137">
        <v>1</v>
      </c>
    </row>
    <row r="238" spans="1:12" x14ac:dyDescent="0.25">
      <c r="A238" s="128" t="s">
        <v>713</v>
      </c>
      <c r="B238" t="s">
        <v>913</v>
      </c>
      <c r="C238" s="97" t="s">
        <v>152</v>
      </c>
      <c r="D238" s="18">
        <v>13</v>
      </c>
      <c r="E238" s="136"/>
      <c r="F238" s="76"/>
      <c r="G238" s="18"/>
      <c r="H238" s="136"/>
      <c r="I238" s="18"/>
      <c r="J238" s="136"/>
      <c r="K238" s="18"/>
      <c r="L238" s="137">
        <v>1</v>
      </c>
    </row>
    <row r="239" spans="1:12" x14ac:dyDescent="0.25">
      <c r="A239" s="128" t="s">
        <v>713</v>
      </c>
      <c r="B239" t="s">
        <v>914</v>
      </c>
      <c r="C239" s="97" t="s">
        <v>152</v>
      </c>
      <c r="D239" s="18">
        <v>13</v>
      </c>
      <c r="E239" s="136"/>
      <c r="F239" s="76"/>
      <c r="G239" s="18"/>
      <c r="H239" s="136"/>
      <c r="I239" s="18"/>
      <c r="J239" s="136"/>
      <c r="K239" s="18"/>
      <c r="L239" s="137">
        <v>1</v>
      </c>
    </row>
    <row r="240" spans="1:12" x14ac:dyDescent="0.25">
      <c r="A240" s="128" t="s">
        <v>713</v>
      </c>
      <c r="B240" t="s">
        <v>915</v>
      </c>
      <c r="C240" s="97" t="s">
        <v>152</v>
      </c>
      <c r="D240" s="18">
        <v>15</v>
      </c>
      <c r="E240" s="136"/>
      <c r="F240" s="76"/>
      <c r="G240" s="18"/>
      <c r="H240" s="136"/>
      <c r="I240" s="18"/>
      <c r="J240" s="136"/>
      <c r="K240" s="18"/>
      <c r="L240" s="137">
        <v>1</v>
      </c>
    </row>
    <row r="241" spans="1:12" x14ac:dyDescent="0.25">
      <c r="A241" s="128" t="s">
        <v>713</v>
      </c>
      <c r="B241" t="s">
        <v>916</v>
      </c>
      <c r="C241" s="97" t="s">
        <v>152</v>
      </c>
      <c r="D241" s="18">
        <v>17</v>
      </c>
      <c r="E241" s="136"/>
      <c r="F241" s="76"/>
      <c r="G241" s="18"/>
      <c r="H241" s="136"/>
      <c r="I241" s="18"/>
      <c r="J241" s="136"/>
      <c r="K241" s="18"/>
      <c r="L241" s="137">
        <v>1</v>
      </c>
    </row>
    <row r="242" spans="1:12" x14ac:dyDescent="0.25">
      <c r="A242" s="128" t="s">
        <v>713</v>
      </c>
      <c r="B242" t="s">
        <v>917</v>
      </c>
      <c r="C242" s="97" t="s">
        <v>152</v>
      </c>
      <c r="D242" s="18">
        <v>8</v>
      </c>
      <c r="E242" s="136"/>
      <c r="F242" s="76"/>
      <c r="G242" s="18"/>
      <c r="H242" s="18"/>
      <c r="I242" s="18"/>
      <c r="J242" s="136"/>
      <c r="K242" s="18"/>
      <c r="L242" s="137">
        <v>1</v>
      </c>
    </row>
    <row r="243" spans="1:12" ht="15.75" thickBot="1" x14ac:dyDescent="0.3">
      <c r="A243" s="14"/>
      <c r="B243" s="14"/>
      <c r="C243" s="14"/>
      <c r="D243" s="14"/>
      <c r="E243" s="113"/>
      <c r="F243" s="129"/>
      <c r="G243" s="20"/>
      <c r="H243" s="14"/>
      <c r="I243" s="20"/>
      <c r="J243" s="14"/>
      <c r="K243" s="20"/>
      <c r="L243" s="15"/>
    </row>
    <row r="244" spans="1:12" ht="15.75" thickTop="1" x14ac:dyDescent="0.25">
      <c r="A244">
        <f>COUNTA(A2:A243)</f>
        <v>71</v>
      </c>
      <c r="B244">
        <f>COUNTA(B2:B243)</f>
        <v>213</v>
      </c>
      <c r="D244">
        <f>SUM(D2:D243)</f>
        <v>2018</v>
      </c>
      <c r="E244" s="16"/>
      <c r="F244" s="76"/>
      <c r="G244" s="18"/>
      <c r="I244" s="18"/>
      <c r="K244" s="18"/>
      <c r="L244" s="5"/>
    </row>
    <row r="245" spans="1:12" x14ac:dyDescent="0.25">
      <c r="A245" s="7" t="s">
        <v>713</v>
      </c>
      <c r="B245">
        <f>COUNTIF(A2:A242,"nco")</f>
        <v>43</v>
      </c>
      <c r="D245" s="130"/>
      <c r="E245" t="s">
        <v>253</v>
      </c>
      <c r="F245">
        <f>COUNTIF(F2:F242,"Yes")</f>
        <v>98</v>
      </c>
      <c r="G245">
        <f>COUNTIF(G2:G242,"Yes")</f>
        <v>92</v>
      </c>
      <c r="I245">
        <f>COUNTIF(I2:I242,"Yes")</f>
        <v>14</v>
      </c>
      <c r="J245" t="s">
        <v>253</v>
      </c>
      <c r="K245">
        <f>COUNTIF(K2:K242,"Yes")</f>
        <v>7</v>
      </c>
    </row>
    <row r="246" spans="1:12" x14ac:dyDescent="0.25">
      <c r="A246" s="7" t="s">
        <v>935</v>
      </c>
      <c r="B246">
        <f>B244-B245</f>
        <v>170</v>
      </c>
      <c r="D246" s="130"/>
      <c r="E246" t="s">
        <v>357</v>
      </c>
      <c r="F246">
        <f>COUNTIF(F2:F243,"No")</f>
        <v>22</v>
      </c>
      <c r="G246">
        <f>COUNTIF(G2:G243,"No")</f>
        <v>23</v>
      </c>
      <c r="I246">
        <f>COUNTIF(I2:I242,"No")</f>
        <v>56</v>
      </c>
      <c r="J246" t="s">
        <v>357</v>
      </c>
      <c r="K246">
        <f>COUNTIF(K2:K243,"No")</f>
        <v>61</v>
      </c>
    </row>
    <row r="247" spans="1:12" x14ac:dyDescent="0.25">
      <c r="I247">
        <f>COUNTIF(I2:I242,"No (Caps Not Available)")</f>
        <v>27</v>
      </c>
      <c r="J247" t="s">
        <v>931</v>
      </c>
      <c r="K247">
        <f>COUNTIF(K2:K242,"No (Caps Not Available)")</f>
        <v>24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3"/>
  <sheetViews>
    <sheetView zoomScale="80" zoomScaleNormal="80" workbookViewId="0">
      <pane xSplit="4" ySplit="1" topLeftCell="E149" activePane="bottomRight" state="frozen"/>
      <selection pane="topRight" activeCell="E1" sqref="E1"/>
      <selection pane="bottomLeft" activeCell="A2" sqref="A2"/>
      <selection pane="bottomRight" activeCell="C40" sqref="C40"/>
    </sheetView>
  </sheetViews>
  <sheetFormatPr defaultRowHeight="15" x14ac:dyDescent="0.25"/>
  <cols>
    <col min="1" max="1" width="28.42578125" bestFit="1" customWidth="1"/>
    <col min="2" max="2" width="16.140625" bestFit="1" customWidth="1"/>
    <col min="3" max="3" width="16.140625" customWidth="1"/>
    <col min="4" max="4" width="17.42578125" bestFit="1" customWidth="1"/>
    <col min="5" max="5" width="19.7109375" bestFit="1" customWidth="1"/>
    <col min="6" max="6" width="15.28515625" bestFit="1" customWidth="1"/>
    <col min="7" max="7" width="29.28515625" bestFit="1" customWidth="1"/>
    <col min="8" max="8" width="22.140625" bestFit="1" customWidth="1"/>
    <col min="9" max="9" width="26.85546875" customWidth="1"/>
    <col min="10" max="10" width="25.7109375" bestFit="1" customWidth="1"/>
    <col min="11" max="11" width="23.5703125" customWidth="1"/>
    <col min="12" max="12" width="25.7109375" bestFit="1" customWidth="1"/>
  </cols>
  <sheetData>
    <row r="1" spans="1:12" ht="48" thickBot="1" x14ac:dyDescent="0.3">
      <c r="A1" s="9" t="s">
        <v>252</v>
      </c>
      <c r="B1" s="9" t="s">
        <v>0</v>
      </c>
      <c r="C1" s="9" t="s">
        <v>255</v>
      </c>
      <c r="D1" s="10" t="s">
        <v>1</v>
      </c>
      <c r="E1" s="10" t="s">
        <v>60</v>
      </c>
      <c r="F1" s="10" t="s">
        <v>59</v>
      </c>
      <c r="G1" s="10" t="s">
        <v>249</v>
      </c>
      <c r="H1" s="10" t="s">
        <v>261</v>
      </c>
      <c r="I1" s="10" t="s">
        <v>262</v>
      </c>
      <c r="J1" s="10" t="s">
        <v>263</v>
      </c>
      <c r="K1" s="10" t="s">
        <v>264</v>
      </c>
      <c r="L1" s="10" t="s">
        <v>248</v>
      </c>
    </row>
    <row r="2" spans="1:12" ht="18.75" x14ac:dyDescent="0.25">
      <c r="A2" s="11" t="s">
        <v>265</v>
      </c>
      <c r="B2" s="1"/>
      <c r="C2" s="1"/>
      <c r="D2" s="2"/>
      <c r="E2" s="2"/>
      <c r="F2" s="3"/>
      <c r="G2" s="3"/>
      <c r="H2" s="3"/>
      <c r="I2" s="3"/>
      <c r="J2" s="3"/>
      <c r="K2" s="3"/>
      <c r="L2" s="4"/>
    </row>
    <row r="3" spans="1:12" x14ac:dyDescent="0.25">
      <c r="A3" s="12"/>
      <c r="B3" t="s">
        <v>266</v>
      </c>
      <c r="C3" s="132" t="s">
        <v>256</v>
      </c>
      <c r="D3" s="18">
        <v>20</v>
      </c>
      <c r="E3" s="136"/>
      <c r="F3" s="18"/>
      <c r="G3" s="18"/>
      <c r="H3" s="136"/>
      <c r="I3" s="18"/>
      <c r="J3" s="136"/>
      <c r="K3" s="18"/>
      <c r="L3" s="6">
        <v>1</v>
      </c>
    </row>
    <row r="4" spans="1:12" x14ac:dyDescent="0.25">
      <c r="A4" s="12"/>
      <c r="B4" t="s">
        <v>267</v>
      </c>
      <c r="C4" s="132" t="s">
        <v>256</v>
      </c>
      <c r="D4" s="18">
        <v>8</v>
      </c>
      <c r="E4" s="136"/>
      <c r="F4" s="18"/>
      <c r="G4" s="18"/>
      <c r="H4" s="136"/>
      <c r="I4" s="18"/>
      <c r="J4" s="136"/>
      <c r="K4" s="18"/>
      <c r="L4" s="6">
        <v>1</v>
      </c>
    </row>
    <row r="5" spans="1:12" x14ac:dyDescent="0.25">
      <c r="A5" s="12"/>
      <c r="B5" t="s">
        <v>268</v>
      </c>
      <c r="C5" s="132" t="s">
        <v>256</v>
      </c>
      <c r="D5" s="18">
        <v>4</v>
      </c>
      <c r="E5" s="136">
        <f>4/4</f>
        <v>1</v>
      </c>
      <c r="F5" s="18" t="s">
        <v>253</v>
      </c>
      <c r="G5" s="18" t="s">
        <v>253</v>
      </c>
      <c r="H5" s="136">
        <f>0/4</f>
        <v>0</v>
      </c>
      <c r="I5" s="18" t="s">
        <v>357</v>
      </c>
      <c r="J5" s="136">
        <f>0/4</f>
        <v>0</v>
      </c>
      <c r="K5" s="18" t="s">
        <v>357</v>
      </c>
      <c r="L5" s="6">
        <v>1</v>
      </c>
    </row>
    <row r="6" spans="1:12" x14ac:dyDescent="0.25">
      <c r="A6" s="12"/>
      <c r="B6" t="s">
        <v>269</v>
      </c>
      <c r="C6" s="132" t="s">
        <v>256</v>
      </c>
      <c r="D6" s="18">
        <v>8</v>
      </c>
      <c r="E6" s="136">
        <f>2/8</f>
        <v>0.25</v>
      </c>
      <c r="F6" s="18" t="s">
        <v>253</v>
      </c>
      <c r="G6" s="18" t="s">
        <v>253</v>
      </c>
      <c r="H6" s="136">
        <f>0/8</f>
        <v>0</v>
      </c>
      <c r="I6" s="18" t="s">
        <v>270</v>
      </c>
      <c r="J6" s="136">
        <f>0/8</f>
        <v>0</v>
      </c>
      <c r="K6" s="18" t="s">
        <v>270</v>
      </c>
      <c r="L6" s="6">
        <v>1</v>
      </c>
    </row>
    <row r="7" spans="1:12" x14ac:dyDescent="0.25">
      <c r="A7" s="12"/>
      <c r="B7" t="s">
        <v>271</v>
      </c>
      <c r="C7" s="132" t="s">
        <v>256</v>
      </c>
      <c r="D7" s="18">
        <v>8</v>
      </c>
      <c r="E7" s="136"/>
      <c r="F7" s="18"/>
      <c r="G7" s="18"/>
      <c r="H7" s="136"/>
      <c r="I7" s="18"/>
      <c r="J7" s="136"/>
      <c r="K7" s="18"/>
      <c r="L7" s="6">
        <v>1</v>
      </c>
    </row>
    <row r="8" spans="1:12" x14ac:dyDescent="0.25">
      <c r="A8" s="12"/>
      <c r="B8" t="s">
        <v>272</v>
      </c>
      <c r="C8" s="132" t="s">
        <v>256</v>
      </c>
      <c r="D8" s="18">
        <v>9</v>
      </c>
      <c r="E8" s="136">
        <f>6/9</f>
        <v>0.66666666666666663</v>
      </c>
      <c r="F8" s="18" t="s">
        <v>253</v>
      </c>
      <c r="G8" s="18" t="s">
        <v>253</v>
      </c>
      <c r="H8" s="136">
        <f>0/9</f>
        <v>0</v>
      </c>
      <c r="I8" s="18" t="s">
        <v>270</v>
      </c>
      <c r="J8" s="136">
        <f>0/9</f>
        <v>0</v>
      </c>
      <c r="K8" s="18" t="s">
        <v>270</v>
      </c>
      <c r="L8" s="6">
        <v>1</v>
      </c>
    </row>
    <row r="9" spans="1:12" x14ac:dyDescent="0.25">
      <c r="A9" s="12"/>
      <c r="B9" t="s">
        <v>273</v>
      </c>
      <c r="C9" s="132" t="s">
        <v>256</v>
      </c>
      <c r="D9" s="18">
        <v>9</v>
      </c>
      <c r="E9" s="136">
        <f>2/9</f>
        <v>0.22222222222222221</v>
      </c>
      <c r="F9" s="18" t="s">
        <v>253</v>
      </c>
      <c r="G9" s="18" t="s">
        <v>253</v>
      </c>
      <c r="H9" s="136">
        <f>0/9</f>
        <v>0</v>
      </c>
      <c r="I9" s="18" t="s">
        <v>270</v>
      </c>
      <c r="J9" s="136">
        <f>0/9</f>
        <v>0</v>
      </c>
      <c r="K9" s="18" t="s">
        <v>270</v>
      </c>
      <c r="L9" s="6">
        <v>1</v>
      </c>
    </row>
    <row r="10" spans="1:12" x14ac:dyDescent="0.25">
      <c r="A10" s="12"/>
      <c r="B10" t="s">
        <v>274</v>
      </c>
      <c r="C10" s="132" t="s">
        <v>256</v>
      </c>
      <c r="D10" s="18">
        <v>10</v>
      </c>
      <c r="E10" s="136"/>
      <c r="F10" s="18"/>
      <c r="G10" s="18"/>
      <c r="H10" s="136"/>
      <c r="I10" s="18"/>
      <c r="J10" s="136"/>
      <c r="K10" s="18"/>
      <c r="L10" s="6">
        <v>1</v>
      </c>
    </row>
    <row r="11" spans="1:12" x14ac:dyDescent="0.25">
      <c r="A11" s="12"/>
      <c r="B11" t="s">
        <v>275</v>
      </c>
      <c r="C11" s="132" t="s">
        <v>256</v>
      </c>
      <c r="D11" s="18">
        <v>17</v>
      </c>
      <c r="E11" s="136"/>
      <c r="F11" s="18"/>
      <c r="G11" s="18"/>
      <c r="H11" s="136"/>
      <c r="I11" s="18"/>
      <c r="J11" s="136"/>
      <c r="K11" s="18"/>
      <c r="L11" s="6">
        <v>1</v>
      </c>
    </row>
    <row r="12" spans="1:12" x14ac:dyDescent="0.25">
      <c r="A12" s="12"/>
      <c r="B12" t="s">
        <v>276</v>
      </c>
      <c r="C12" s="132" t="s">
        <v>256</v>
      </c>
      <c r="D12" s="18">
        <v>16</v>
      </c>
      <c r="E12" s="136"/>
      <c r="F12" s="18"/>
      <c r="G12" s="18"/>
      <c r="H12" s="136"/>
      <c r="I12" s="18"/>
      <c r="J12" s="136"/>
      <c r="K12" s="18"/>
      <c r="L12" s="6">
        <v>1</v>
      </c>
    </row>
    <row r="13" spans="1:12" x14ac:dyDescent="0.25">
      <c r="A13" s="12"/>
      <c r="B13" t="s">
        <v>277</v>
      </c>
      <c r="C13" s="132" t="s">
        <v>256</v>
      </c>
      <c r="D13" s="18">
        <v>8</v>
      </c>
      <c r="E13" s="136">
        <f>2/8</f>
        <v>0.25</v>
      </c>
      <c r="F13" s="18" t="s">
        <v>253</v>
      </c>
      <c r="G13" s="18" t="s">
        <v>253</v>
      </c>
      <c r="H13" s="136">
        <f>0/8</f>
        <v>0</v>
      </c>
      <c r="I13" s="18" t="s">
        <v>270</v>
      </c>
      <c r="J13" s="136">
        <f>0/8</f>
        <v>0</v>
      </c>
      <c r="K13" s="18" t="s">
        <v>270</v>
      </c>
      <c r="L13" s="6">
        <v>1</v>
      </c>
    </row>
    <row r="14" spans="1:12" x14ac:dyDescent="0.25">
      <c r="A14" s="13" t="s">
        <v>278</v>
      </c>
      <c r="C14" s="3"/>
      <c r="D14" s="18"/>
      <c r="E14" s="136"/>
      <c r="F14" s="18"/>
      <c r="G14" s="18"/>
      <c r="H14" s="136"/>
      <c r="I14" s="18"/>
      <c r="J14" s="136"/>
      <c r="K14" s="18"/>
      <c r="L14" s="6"/>
    </row>
    <row r="15" spans="1:12" x14ac:dyDescent="0.25">
      <c r="A15" s="12"/>
      <c r="B15" t="s">
        <v>279</v>
      </c>
      <c r="C15" s="134" t="s">
        <v>256</v>
      </c>
      <c r="D15" s="18">
        <v>11</v>
      </c>
      <c r="E15" s="136">
        <f>11/11</f>
        <v>1</v>
      </c>
      <c r="F15" s="18" t="s">
        <v>253</v>
      </c>
      <c r="G15" s="18" t="s">
        <v>253</v>
      </c>
      <c r="H15" s="136">
        <f>0/11</f>
        <v>0</v>
      </c>
      <c r="I15" s="18" t="s">
        <v>357</v>
      </c>
      <c r="J15" s="136">
        <f>0/11</f>
        <v>0</v>
      </c>
      <c r="K15" s="18" t="s">
        <v>357</v>
      </c>
      <c r="L15" s="6">
        <v>1</v>
      </c>
    </row>
    <row r="16" spans="1:12" x14ac:dyDescent="0.25">
      <c r="A16" s="12"/>
      <c r="B16" t="s">
        <v>280</v>
      </c>
      <c r="C16" s="134" t="s">
        <v>256</v>
      </c>
      <c r="D16" s="18">
        <v>16</v>
      </c>
      <c r="E16" s="136">
        <f>14/14</f>
        <v>1</v>
      </c>
      <c r="F16" s="18" t="s">
        <v>253</v>
      </c>
      <c r="G16" s="18" t="s">
        <v>253</v>
      </c>
      <c r="H16" s="136">
        <f>0/14</f>
        <v>0</v>
      </c>
      <c r="I16" s="18" t="s">
        <v>357</v>
      </c>
      <c r="J16" s="136">
        <f>0/14</f>
        <v>0</v>
      </c>
      <c r="K16" s="18" t="s">
        <v>357</v>
      </c>
      <c r="L16" s="6">
        <v>1</v>
      </c>
    </row>
    <row r="17" spans="1:12" x14ac:dyDescent="0.25">
      <c r="A17" s="12"/>
      <c r="B17" t="s">
        <v>281</v>
      </c>
      <c r="C17" s="134" t="s">
        <v>256</v>
      </c>
      <c r="D17" s="18">
        <v>12</v>
      </c>
      <c r="E17" s="136"/>
      <c r="F17" s="18"/>
      <c r="G17" s="18"/>
      <c r="H17" s="136"/>
      <c r="I17" s="18"/>
      <c r="J17" s="136"/>
      <c r="K17" s="18"/>
      <c r="L17" s="6">
        <v>1</v>
      </c>
    </row>
    <row r="18" spans="1:12" x14ac:dyDescent="0.25">
      <c r="A18" s="13"/>
      <c r="B18" t="s">
        <v>282</v>
      </c>
      <c r="C18" s="134" t="s">
        <v>256</v>
      </c>
      <c r="D18" s="18">
        <v>11</v>
      </c>
      <c r="E18" s="136">
        <f>3/11</f>
        <v>0.27272727272727271</v>
      </c>
      <c r="F18" s="18" t="s">
        <v>253</v>
      </c>
      <c r="G18" s="18" t="s">
        <v>253</v>
      </c>
      <c r="H18" s="136">
        <f>0/11</f>
        <v>0</v>
      </c>
      <c r="I18" s="18" t="s">
        <v>270</v>
      </c>
      <c r="J18" s="136">
        <f>0/11</f>
        <v>0</v>
      </c>
      <c r="K18" s="18" t="s">
        <v>270</v>
      </c>
      <c r="L18" s="6">
        <v>1</v>
      </c>
    </row>
    <row r="19" spans="1:12" x14ac:dyDescent="0.25">
      <c r="A19" s="12"/>
      <c r="B19" t="s">
        <v>283</v>
      </c>
      <c r="C19" s="134" t="s">
        <v>256</v>
      </c>
      <c r="D19" s="18">
        <v>15</v>
      </c>
      <c r="E19" s="136"/>
      <c r="F19" s="18"/>
      <c r="G19" s="18"/>
      <c r="H19" s="136"/>
      <c r="I19" s="18"/>
      <c r="J19" s="136"/>
      <c r="K19" s="18"/>
      <c r="L19" s="6">
        <v>1</v>
      </c>
    </row>
    <row r="20" spans="1:12" x14ac:dyDescent="0.25">
      <c r="A20" s="12"/>
      <c r="B20" t="s">
        <v>284</v>
      </c>
      <c r="C20" s="134" t="s">
        <v>256</v>
      </c>
      <c r="D20" s="18">
        <v>9</v>
      </c>
      <c r="E20" s="136"/>
      <c r="F20" s="18"/>
      <c r="G20" s="18"/>
      <c r="H20" s="136"/>
      <c r="I20" s="18"/>
      <c r="J20" s="136"/>
      <c r="K20" s="18"/>
      <c r="L20" s="6">
        <v>1</v>
      </c>
    </row>
    <row r="21" spans="1:12" x14ac:dyDescent="0.25">
      <c r="A21" s="12"/>
      <c r="B21" t="s">
        <v>285</v>
      </c>
      <c r="C21" s="134" t="s">
        <v>256</v>
      </c>
      <c r="D21" s="18">
        <v>22</v>
      </c>
      <c r="E21" s="136"/>
      <c r="F21" s="18"/>
      <c r="G21" s="18"/>
      <c r="H21" s="136"/>
      <c r="I21" s="18"/>
      <c r="J21" s="136"/>
      <c r="K21" s="18"/>
      <c r="L21" s="6">
        <v>1</v>
      </c>
    </row>
    <row r="22" spans="1:12" x14ac:dyDescent="0.25">
      <c r="A22" s="12"/>
      <c r="B22" t="s">
        <v>286</v>
      </c>
      <c r="C22" s="134" t="s">
        <v>256</v>
      </c>
      <c r="D22" s="18">
        <v>18</v>
      </c>
      <c r="E22" s="136"/>
      <c r="F22" s="18"/>
      <c r="G22" s="18"/>
      <c r="H22" s="136"/>
      <c r="I22" s="18"/>
      <c r="J22" s="136"/>
      <c r="K22" s="18"/>
      <c r="L22" s="6">
        <v>1</v>
      </c>
    </row>
    <row r="23" spans="1:12" x14ac:dyDescent="0.25">
      <c r="A23" s="12"/>
      <c r="B23" t="s">
        <v>287</v>
      </c>
      <c r="C23" s="3"/>
      <c r="D23" s="18">
        <v>16</v>
      </c>
      <c r="E23" s="136"/>
      <c r="F23" s="18"/>
      <c r="G23" s="18"/>
      <c r="H23" s="136"/>
      <c r="I23" s="18"/>
      <c r="J23" s="136"/>
      <c r="K23" s="18"/>
      <c r="L23" s="6">
        <v>1</v>
      </c>
    </row>
    <row r="24" spans="1:12" x14ac:dyDescent="0.25">
      <c r="A24" s="13" t="s">
        <v>288</v>
      </c>
      <c r="C24" s="3"/>
      <c r="D24" s="18"/>
      <c r="E24" s="136"/>
      <c r="F24" s="18"/>
      <c r="G24" s="18"/>
      <c r="H24" s="136"/>
      <c r="I24" s="18"/>
      <c r="J24" s="136"/>
      <c r="K24" s="18"/>
      <c r="L24" s="6"/>
    </row>
    <row r="25" spans="1:12" x14ac:dyDescent="0.25">
      <c r="A25" s="72"/>
      <c r="B25" t="s">
        <v>289</v>
      </c>
      <c r="C25" s="134" t="s">
        <v>256</v>
      </c>
      <c r="D25" s="18">
        <v>4</v>
      </c>
      <c r="E25" s="136">
        <f>4/4</f>
        <v>1</v>
      </c>
      <c r="F25" s="18" t="s">
        <v>253</v>
      </c>
      <c r="G25" s="18" t="s">
        <v>253</v>
      </c>
      <c r="H25" s="136">
        <f>0/4</f>
        <v>0</v>
      </c>
      <c r="I25" s="18" t="s">
        <v>357</v>
      </c>
      <c r="J25" s="136">
        <f>0/4</f>
        <v>0</v>
      </c>
      <c r="K25" s="18" t="s">
        <v>357</v>
      </c>
      <c r="L25" s="6">
        <v>1</v>
      </c>
    </row>
    <row r="26" spans="1:12" x14ac:dyDescent="0.25">
      <c r="A26" s="12"/>
      <c r="B26" t="s">
        <v>290</v>
      </c>
      <c r="C26" s="134" t="s">
        <v>256</v>
      </c>
      <c r="D26" s="18">
        <v>6</v>
      </c>
      <c r="E26" s="136">
        <f>6/6</f>
        <v>1</v>
      </c>
      <c r="F26" s="18" t="s">
        <v>253</v>
      </c>
      <c r="G26" s="18" t="s">
        <v>253</v>
      </c>
      <c r="H26" s="136">
        <f>0/6</f>
        <v>0</v>
      </c>
      <c r="I26" s="18" t="s">
        <v>357</v>
      </c>
      <c r="J26" s="136">
        <f>0/6</f>
        <v>0</v>
      </c>
      <c r="K26" s="18" t="s">
        <v>357</v>
      </c>
      <c r="L26" s="6">
        <v>1</v>
      </c>
    </row>
    <row r="27" spans="1:12" x14ac:dyDescent="0.25">
      <c r="A27" s="72"/>
      <c r="B27" t="s">
        <v>291</v>
      </c>
      <c r="C27" s="134" t="s">
        <v>256</v>
      </c>
      <c r="D27" s="18">
        <v>4</v>
      </c>
      <c r="E27" s="136"/>
      <c r="F27" s="18"/>
      <c r="G27" s="18"/>
      <c r="H27" s="136"/>
      <c r="I27" s="18"/>
      <c r="J27" s="136"/>
      <c r="K27" s="18"/>
      <c r="L27" s="6">
        <v>1</v>
      </c>
    </row>
    <row r="28" spans="1:12" x14ac:dyDescent="0.25">
      <c r="A28" s="12"/>
      <c r="B28" t="s">
        <v>292</v>
      </c>
      <c r="C28" s="134" t="s">
        <v>256</v>
      </c>
      <c r="D28" s="18">
        <v>5</v>
      </c>
      <c r="E28" s="136"/>
      <c r="F28" s="18"/>
      <c r="G28" s="18"/>
      <c r="H28" s="136"/>
      <c r="I28" s="18"/>
      <c r="J28" s="136"/>
      <c r="K28" s="18"/>
      <c r="L28" s="6">
        <v>1</v>
      </c>
    </row>
    <row r="29" spans="1:12" x14ac:dyDescent="0.25">
      <c r="A29" s="13"/>
      <c r="B29" t="s">
        <v>293</v>
      </c>
      <c r="C29" s="134" t="s">
        <v>256</v>
      </c>
      <c r="D29" s="18">
        <v>5</v>
      </c>
      <c r="E29" s="136">
        <f>1/5</f>
        <v>0.2</v>
      </c>
      <c r="F29" s="18" t="s">
        <v>253</v>
      </c>
      <c r="G29" s="18" t="s">
        <v>253</v>
      </c>
      <c r="H29" s="136">
        <f>0/4</f>
        <v>0</v>
      </c>
      <c r="I29" s="18" t="s">
        <v>270</v>
      </c>
      <c r="J29" s="136">
        <f>0/4</f>
        <v>0</v>
      </c>
      <c r="K29" s="18" t="s">
        <v>270</v>
      </c>
      <c r="L29" s="6">
        <v>1</v>
      </c>
    </row>
    <row r="30" spans="1:12" x14ac:dyDescent="0.25">
      <c r="A30" s="12"/>
      <c r="B30" t="s">
        <v>294</v>
      </c>
      <c r="C30" s="134" t="s">
        <v>256</v>
      </c>
      <c r="D30" s="18">
        <v>7</v>
      </c>
      <c r="E30" s="136">
        <f>1/7</f>
        <v>0.14285714285714285</v>
      </c>
      <c r="F30" s="18" t="s">
        <v>253</v>
      </c>
      <c r="G30" s="18" t="s">
        <v>253</v>
      </c>
      <c r="H30" s="136">
        <f>0/4</f>
        <v>0</v>
      </c>
      <c r="I30" s="18" t="s">
        <v>270</v>
      </c>
      <c r="J30" s="136">
        <f>0/4</f>
        <v>0</v>
      </c>
      <c r="K30" s="18" t="s">
        <v>270</v>
      </c>
      <c r="L30" s="6">
        <v>1</v>
      </c>
    </row>
    <row r="31" spans="1:12" x14ac:dyDescent="0.25">
      <c r="A31" s="72"/>
      <c r="B31" t="s">
        <v>295</v>
      </c>
      <c r="C31" s="134" t="s">
        <v>256</v>
      </c>
      <c r="D31" s="18">
        <v>10</v>
      </c>
      <c r="E31" s="136"/>
      <c r="F31" s="18"/>
      <c r="G31" s="18"/>
      <c r="H31" s="136"/>
      <c r="I31" s="18"/>
      <c r="J31" s="136"/>
      <c r="K31" s="18"/>
      <c r="L31" s="6">
        <v>1</v>
      </c>
    </row>
    <row r="32" spans="1:12" x14ac:dyDescent="0.25">
      <c r="A32" s="12"/>
      <c r="B32" t="s">
        <v>296</v>
      </c>
      <c r="C32" s="134" t="s">
        <v>256</v>
      </c>
      <c r="D32" s="18">
        <v>12</v>
      </c>
      <c r="E32" s="136"/>
      <c r="F32" s="18"/>
      <c r="G32" s="18"/>
      <c r="H32" s="136"/>
      <c r="I32" s="18"/>
      <c r="J32" s="136"/>
      <c r="K32" s="18"/>
      <c r="L32" s="6">
        <v>1</v>
      </c>
    </row>
    <row r="33" spans="1:12" x14ac:dyDescent="0.25">
      <c r="A33" s="7"/>
      <c r="B33" t="s">
        <v>297</v>
      </c>
      <c r="C33" s="134" t="s">
        <v>256</v>
      </c>
      <c r="D33" s="18">
        <v>8</v>
      </c>
      <c r="E33" s="136">
        <f>2/8</f>
        <v>0.25</v>
      </c>
      <c r="F33" s="18" t="s">
        <v>253</v>
      </c>
      <c r="G33" s="18" t="s">
        <v>253</v>
      </c>
      <c r="H33" s="136">
        <f>0/8</f>
        <v>0</v>
      </c>
      <c r="I33" s="18" t="s">
        <v>270</v>
      </c>
      <c r="J33" s="136">
        <f>0/8</f>
        <v>0</v>
      </c>
      <c r="K33" s="18" t="s">
        <v>270</v>
      </c>
      <c r="L33" s="6">
        <v>1</v>
      </c>
    </row>
    <row r="34" spans="1:12" ht="30" x14ac:dyDescent="0.25">
      <c r="A34" s="73" t="s">
        <v>298</v>
      </c>
      <c r="C34" s="3"/>
      <c r="D34" s="18"/>
      <c r="E34" s="136"/>
      <c r="F34" s="18"/>
      <c r="G34" s="18"/>
      <c r="H34" s="136"/>
      <c r="I34" s="18"/>
      <c r="J34" s="136"/>
      <c r="K34" s="18"/>
      <c r="L34" s="6"/>
    </row>
    <row r="35" spans="1:12" x14ac:dyDescent="0.25">
      <c r="A35" s="74"/>
      <c r="B35" t="s">
        <v>299</v>
      </c>
      <c r="C35" s="134" t="s">
        <v>256</v>
      </c>
      <c r="D35" s="18">
        <v>6</v>
      </c>
      <c r="E35" s="136">
        <f>1/6</f>
        <v>0.16666666666666666</v>
      </c>
      <c r="F35" s="18" t="s">
        <v>253</v>
      </c>
      <c r="G35" s="18" t="s">
        <v>253</v>
      </c>
      <c r="H35" s="136">
        <f>0/6</f>
        <v>0</v>
      </c>
      <c r="I35" s="18" t="s">
        <v>270</v>
      </c>
      <c r="J35" s="136">
        <f>0/6</f>
        <v>0</v>
      </c>
      <c r="K35" s="18" t="s">
        <v>270</v>
      </c>
      <c r="L35" s="6">
        <v>1</v>
      </c>
    </row>
    <row r="36" spans="1:12" x14ac:dyDescent="0.25">
      <c r="A36" s="7" t="s">
        <v>61</v>
      </c>
      <c r="B36" t="s">
        <v>300</v>
      </c>
      <c r="C36" s="134" t="s">
        <v>256</v>
      </c>
      <c r="D36" s="18">
        <v>6</v>
      </c>
      <c r="E36" s="136"/>
      <c r="F36" s="18"/>
      <c r="G36" s="18"/>
      <c r="H36" s="136"/>
      <c r="I36" s="18"/>
      <c r="J36" s="136"/>
      <c r="K36" s="18"/>
      <c r="L36" s="6">
        <v>1</v>
      </c>
    </row>
    <row r="37" spans="1:12" x14ac:dyDescent="0.25">
      <c r="A37" s="13" t="s">
        <v>301</v>
      </c>
      <c r="C37" s="3"/>
      <c r="D37" s="18"/>
      <c r="E37" s="136"/>
      <c r="F37" s="18"/>
      <c r="G37" s="18"/>
      <c r="H37" s="136"/>
      <c r="I37" s="18"/>
      <c r="J37" s="136"/>
      <c r="K37" s="18"/>
      <c r="L37" s="6"/>
    </row>
    <row r="38" spans="1:12" x14ac:dyDescent="0.25">
      <c r="A38" s="12"/>
      <c r="B38" t="s">
        <v>302</v>
      </c>
      <c r="C38" s="134" t="s">
        <v>478</v>
      </c>
      <c r="D38" s="18">
        <v>4</v>
      </c>
      <c r="E38" s="136">
        <f>4/4</f>
        <v>1</v>
      </c>
      <c r="F38" s="18" t="s">
        <v>253</v>
      </c>
      <c r="G38" s="18" t="s">
        <v>357</v>
      </c>
      <c r="H38" s="136">
        <f>0/4</f>
        <v>0</v>
      </c>
      <c r="I38" s="18" t="s">
        <v>357</v>
      </c>
      <c r="J38" s="136">
        <f>0/4</f>
        <v>0</v>
      </c>
      <c r="K38" s="18" t="s">
        <v>357</v>
      </c>
      <c r="L38" s="6">
        <v>1</v>
      </c>
    </row>
    <row r="39" spans="1:12" x14ac:dyDescent="0.25">
      <c r="A39" s="12"/>
      <c r="B39" t="s">
        <v>303</v>
      </c>
      <c r="C39" s="134" t="s">
        <v>478</v>
      </c>
      <c r="D39" s="18">
        <v>6</v>
      </c>
      <c r="E39" s="136">
        <f>6/6</f>
        <v>1</v>
      </c>
      <c r="F39" s="18" t="s">
        <v>253</v>
      </c>
      <c r="G39" s="18" t="s">
        <v>357</v>
      </c>
      <c r="H39" s="136">
        <f>0/6</f>
        <v>0</v>
      </c>
      <c r="I39" s="18" t="s">
        <v>357</v>
      </c>
      <c r="J39" s="136">
        <f>0/6</f>
        <v>0</v>
      </c>
      <c r="K39" s="18" t="s">
        <v>357</v>
      </c>
      <c r="L39" s="6">
        <v>1</v>
      </c>
    </row>
    <row r="40" spans="1:12" x14ac:dyDescent="0.25">
      <c r="A40" s="12"/>
      <c r="B40" t="s">
        <v>304</v>
      </c>
      <c r="C40" s="134" t="s">
        <v>478</v>
      </c>
      <c r="D40" s="18">
        <v>6</v>
      </c>
      <c r="E40" s="136">
        <f>6/6</f>
        <v>1</v>
      </c>
      <c r="F40" s="18" t="s">
        <v>253</v>
      </c>
      <c r="G40" s="18" t="s">
        <v>357</v>
      </c>
      <c r="H40" s="136">
        <f>0/6</f>
        <v>0</v>
      </c>
      <c r="I40" s="18" t="s">
        <v>357</v>
      </c>
      <c r="J40" s="136">
        <f>0/6</f>
        <v>0</v>
      </c>
      <c r="K40" s="18" t="s">
        <v>357</v>
      </c>
      <c r="L40" s="6">
        <v>1</v>
      </c>
    </row>
    <row r="41" spans="1:12" x14ac:dyDescent="0.25">
      <c r="A41" s="12"/>
      <c r="B41" t="s">
        <v>305</v>
      </c>
      <c r="C41" s="134" t="s">
        <v>478</v>
      </c>
      <c r="D41" s="18">
        <v>5</v>
      </c>
      <c r="E41" s="136">
        <f>5/5</f>
        <v>1</v>
      </c>
      <c r="F41" s="18" t="s">
        <v>253</v>
      </c>
      <c r="G41" s="18" t="s">
        <v>357</v>
      </c>
      <c r="H41" s="136">
        <f>0/5</f>
        <v>0</v>
      </c>
      <c r="I41" s="18" t="s">
        <v>357</v>
      </c>
      <c r="J41" s="136">
        <f>0/5</f>
        <v>0</v>
      </c>
      <c r="K41" s="18" t="s">
        <v>357</v>
      </c>
      <c r="L41" s="6">
        <v>1</v>
      </c>
    </row>
    <row r="42" spans="1:12" x14ac:dyDescent="0.25">
      <c r="A42" s="12"/>
      <c r="B42" t="s">
        <v>306</v>
      </c>
      <c r="C42" s="134" t="s">
        <v>478</v>
      </c>
      <c r="D42" s="18">
        <v>6</v>
      </c>
      <c r="E42" s="136">
        <f>6/6</f>
        <v>1</v>
      </c>
      <c r="F42" s="18" t="s">
        <v>253</v>
      </c>
      <c r="G42" s="18" t="s">
        <v>357</v>
      </c>
      <c r="H42" s="136">
        <f>0/6</f>
        <v>0</v>
      </c>
      <c r="I42" s="18" t="s">
        <v>357</v>
      </c>
      <c r="J42" s="136">
        <f>0/6</f>
        <v>0</v>
      </c>
      <c r="K42" s="18" t="s">
        <v>357</v>
      </c>
      <c r="L42" s="6">
        <v>1</v>
      </c>
    </row>
    <row r="43" spans="1:12" x14ac:dyDescent="0.25">
      <c r="A43" s="12"/>
      <c r="B43" t="s">
        <v>307</v>
      </c>
      <c r="C43" s="134" t="s">
        <v>478</v>
      </c>
      <c r="D43" s="18">
        <v>5</v>
      </c>
      <c r="E43" s="136">
        <f>5/5</f>
        <v>1</v>
      </c>
      <c r="F43" s="18" t="s">
        <v>253</v>
      </c>
      <c r="G43" s="18" t="s">
        <v>357</v>
      </c>
      <c r="H43" s="136">
        <f>0/5</f>
        <v>0</v>
      </c>
      <c r="I43" s="18" t="s">
        <v>357</v>
      </c>
      <c r="J43" s="136">
        <f>0/5</f>
        <v>0</v>
      </c>
      <c r="K43" s="18" t="s">
        <v>357</v>
      </c>
      <c r="L43" s="6">
        <v>1</v>
      </c>
    </row>
    <row r="44" spans="1:12" x14ac:dyDescent="0.25">
      <c r="A44" s="72"/>
      <c r="B44" t="s">
        <v>308</v>
      </c>
      <c r="C44" s="134" t="s">
        <v>478</v>
      </c>
      <c r="D44" s="18">
        <v>6</v>
      </c>
      <c r="E44" s="136">
        <f>6/6</f>
        <v>1</v>
      </c>
      <c r="F44" s="18" t="s">
        <v>253</v>
      </c>
      <c r="G44" s="18" t="s">
        <v>357</v>
      </c>
      <c r="H44" s="136">
        <f>0/6</f>
        <v>0</v>
      </c>
      <c r="I44" s="18" t="s">
        <v>357</v>
      </c>
      <c r="J44" s="136">
        <f>0/6</f>
        <v>0</v>
      </c>
      <c r="K44" s="18" t="s">
        <v>357</v>
      </c>
      <c r="L44" s="6">
        <v>1</v>
      </c>
    </row>
    <row r="45" spans="1:12" x14ac:dyDescent="0.25">
      <c r="A45" s="72"/>
      <c r="B45" t="s">
        <v>309</v>
      </c>
      <c r="C45" s="134" t="s">
        <v>478</v>
      </c>
      <c r="D45" s="18">
        <v>5</v>
      </c>
      <c r="E45" s="136">
        <f>5/5</f>
        <v>1</v>
      </c>
      <c r="F45" s="18" t="s">
        <v>253</v>
      </c>
      <c r="G45" s="18" t="s">
        <v>357</v>
      </c>
      <c r="H45" s="136">
        <f>0/5</f>
        <v>0</v>
      </c>
      <c r="I45" s="18" t="s">
        <v>357</v>
      </c>
      <c r="J45" s="136">
        <f>0/5</f>
        <v>0</v>
      </c>
      <c r="K45" s="18" t="s">
        <v>357</v>
      </c>
      <c r="L45" s="6">
        <v>1</v>
      </c>
    </row>
    <row r="46" spans="1:12" x14ac:dyDescent="0.25">
      <c r="A46" s="12"/>
      <c r="B46" t="s">
        <v>310</v>
      </c>
      <c r="C46" s="134" t="s">
        <v>478</v>
      </c>
      <c r="D46" s="18">
        <v>8</v>
      </c>
      <c r="E46" s="136">
        <f>8/8</f>
        <v>1</v>
      </c>
      <c r="F46" s="18" t="s">
        <v>253</v>
      </c>
      <c r="G46" s="18" t="s">
        <v>357</v>
      </c>
      <c r="H46" s="136">
        <f>0/8</f>
        <v>0</v>
      </c>
      <c r="I46" s="18" t="s">
        <v>357</v>
      </c>
      <c r="J46" s="136">
        <f>0/8</f>
        <v>0</v>
      </c>
      <c r="K46" s="18" t="s">
        <v>357</v>
      </c>
      <c r="L46" s="6">
        <v>1</v>
      </c>
    </row>
    <row r="47" spans="1:12" x14ac:dyDescent="0.25">
      <c r="A47" s="12"/>
      <c r="B47" t="s">
        <v>311</v>
      </c>
      <c r="C47" s="134" t="s">
        <v>478</v>
      </c>
      <c r="D47" s="18">
        <v>5</v>
      </c>
      <c r="E47" s="136">
        <f>5/5</f>
        <v>1</v>
      </c>
      <c r="F47" s="18" t="s">
        <v>253</v>
      </c>
      <c r="G47" s="18" t="s">
        <v>357</v>
      </c>
      <c r="H47" s="136">
        <f>0/5</f>
        <v>0</v>
      </c>
      <c r="I47" s="18" t="s">
        <v>357</v>
      </c>
      <c r="J47" s="136">
        <f>0/5</f>
        <v>0</v>
      </c>
      <c r="K47" s="18" t="s">
        <v>357</v>
      </c>
      <c r="L47" s="6">
        <v>1</v>
      </c>
    </row>
    <row r="48" spans="1:12" x14ac:dyDescent="0.25">
      <c r="A48" s="12"/>
      <c r="B48" t="s">
        <v>312</v>
      </c>
      <c r="C48" s="134" t="s">
        <v>478</v>
      </c>
      <c r="D48" s="18">
        <v>10</v>
      </c>
      <c r="E48" s="136">
        <f>10/10</f>
        <v>1</v>
      </c>
      <c r="F48" s="18" t="s">
        <v>253</v>
      </c>
      <c r="G48" s="18" t="s">
        <v>357</v>
      </c>
      <c r="H48" s="136">
        <f>0/8</f>
        <v>0</v>
      </c>
      <c r="I48" s="18" t="s">
        <v>357</v>
      </c>
      <c r="J48" s="136">
        <f>0/8</f>
        <v>0</v>
      </c>
      <c r="K48" s="18" t="s">
        <v>357</v>
      </c>
      <c r="L48" s="6">
        <v>1</v>
      </c>
    </row>
    <row r="49" spans="1:12" x14ac:dyDescent="0.25">
      <c r="A49" s="12"/>
      <c r="B49" t="s">
        <v>313</v>
      </c>
      <c r="C49" s="134" t="s">
        <v>478</v>
      </c>
      <c r="D49" s="18">
        <v>7</v>
      </c>
      <c r="E49" s="136">
        <f>7/7</f>
        <v>1</v>
      </c>
      <c r="F49" s="18" t="s">
        <v>253</v>
      </c>
      <c r="G49" s="18" t="s">
        <v>357</v>
      </c>
      <c r="H49" s="136">
        <f>0/7</f>
        <v>0</v>
      </c>
      <c r="I49" s="18" t="s">
        <v>357</v>
      </c>
      <c r="J49" s="136">
        <f>0/7</f>
        <v>0</v>
      </c>
      <c r="K49" s="18" t="s">
        <v>357</v>
      </c>
      <c r="L49" s="6">
        <v>1</v>
      </c>
    </row>
    <row r="50" spans="1:12" x14ac:dyDescent="0.25">
      <c r="A50" s="12"/>
      <c r="B50" t="s">
        <v>314</v>
      </c>
      <c r="C50" s="134" t="s">
        <v>478</v>
      </c>
      <c r="D50" s="18">
        <v>8</v>
      </c>
      <c r="E50" s="136">
        <f>8/8</f>
        <v>1</v>
      </c>
      <c r="F50" s="18" t="s">
        <v>253</v>
      </c>
      <c r="G50" s="18" t="s">
        <v>357</v>
      </c>
      <c r="H50" s="136">
        <f>0/8</f>
        <v>0</v>
      </c>
      <c r="I50" s="18" t="s">
        <v>357</v>
      </c>
      <c r="J50" s="136">
        <f>0/8</f>
        <v>0</v>
      </c>
      <c r="K50" s="18" t="s">
        <v>357</v>
      </c>
      <c r="L50" s="6">
        <v>1</v>
      </c>
    </row>
    <row r="51" spans="1:12" x14ac:dyDescent="0.25">
      <c r="A51" s="12"/>
      <c r="B51" t="s">
        <v>315</v>
      </c>
      <c r="C51" s="134" t="s">
        <v>478</v>
      </c>
      <c r="D51" s="18">
        <v>4</v>
      </c>
      <c r="E51" s="136">
        <f>4/4</f>
        <v>1</v>
      </c>
      <c r="F51" s="18" t="s">
        <v>253</v>
      </c>
      <c r="G51" s="18" t="s">
        <v>357</v>
      </c>
      <c r="H51" s="136">
        <f>0/4</f>
        <v>0</v>
      </c>
      <c r="I51" s="18" t="s">
        <v>357</v>
      </c>
      <c r="J51" s="136">
        <f>0/4</f>
        <v>0</v>
      </c>
      <c r="K51" s="18" t="s">
        <v>357</v>
      </c>
      <c r="L51" s="6">
        <v>1</v>
      </c>
    </row>
    <row r="52" spans="1:12" x14ac:dyDescent="0.25">
      <c r="A52" s="12"/>
      <c r="B52" t="s">
        <v>316</v>
      </c>
      <c r="C52" s="134" t="s">
        <v>478</v>
      </c>
      <c r="D52" s="18">
        <v>6</v>
      </c>
      <c r="E52" s="136"/>
      <c r="F52" s="18"/>
      <c r="G52" s="18"/>
      <c r="H52" s="136"/>
      <c r="I52" s="18"/>
      <c r="J52" s="136"/>
      <c r="K52" s="18"/>
      <c r="L52" s="6">
        <v>1</v>
      </c>
    </row>
    <row r="53" spans="1:12" x14ac:dyDescent="0.25">
      <c r="A53" s="12"/>
      <c r="B53" t="s">
        <v>317</v>
      </c>
      <c r="C53" s="134" t="s">
        <v>478</v>
      </c>
      <c r="D53" s="18">
        <v>5</v>
      </c>
      <c r="E53" s="136">
        <f>5/5</f>
        <v>1</v>
      </c>
      <c r="F53" s="18" t="s">
        <v>253</v>
      </c>
      <c r="G53" s="18" t="s">
        <v>357</v>
      </c>
      <c r="H53" s="136">
        <f>0/5</f>
        <v>0</v>
      </c>
      <c r="I53" s="18" t="s">
        <v>357</v>
      </c>
      <c r="J53" s="136">
        <f>0/5</f>
        <v>0</v>
      </c>
      <c r="K53" s="18" t="s">
        <v>357</v>
      </c>
      <c r="L53" s="6">
        <v>1</v>
      </c>
    </row>
    <row r="54" spans="1:12" x14ac:dyDescent="0.25">
      <c r="A54" s="12"/>
      <c r="B54" t="s">
        <v>318</v>
      </c>
      <c r="C54" s="134" t="s">
        <v>478</v>
      </c>
      <c r="D54" s="18">
        <v>4</v>
      </c>
      <c r="E54" s="136">
        <f>4/4</f>
        <v>1</v>
      </c>
      <c r="F54" s="18" t="s">
        <v>253</v>
      </c>
      <c r="G54" s="18" t="s">
        <v>357</v>
      </c>
      <c r="H54" s="136">
        <f>0/4</f>
        <v>0</v>
      </c>
      <c r="I54" s="18" t="s">
        <v>357</v>
      </c>
      <c r="J54" s="136">
        <f>0/4</f>
        <v>0</v>
      </c>
      <c r="K54" s="18" t="s">
        <v>357</v>
      </c>
      <c r="L54" s="6">
        <v>1</v>
      </c>
    </row>
    <row r="55" spans="1:12" x14ac:dyDescent="0.25">
      <c r="A55" s="12"/>
      <c r="B55" t="s">
        <v>319</v>
      </c>
      <c r="C55" s="134" t="s">
        <v>478</v>
      </c>
      <c r="D55" s="18">
        <v>6</v>
      </c>
      <c r="E55" s="136">
        <f>6/6</f>
        <v>1</v>
      </c>
      <c r="F55" s="18" t="s">
        <v>253</v>
      </c>
      <c r="G55" s="18" t="s">
        <v>357</v>
      </c>
      <c r="H55" s="136">
        <f>0/6</f>
        <v>0</v>
      </c>
      <c r="I55" s="18" t="s">
        <v>357</v>
      </c>
      <c r="J55" s="136">
        <f>0/6</f>
        <v>0</v>
      </c>
      <c r="K55" s="18" t="s">
        <v>357</v>
      </c>
      <c r="L55" s="6">
        <v>1</v>
      </c>
    </row>
    <row r="56" spans="1:12" x14ac:dyDescent="0.25">
      <c r="A56" s="12"/>
      <c r="B56" t="s">
        <v>320</v>
      </c>
      <c r="C56" s="134" t="s">
        <v>478</v>
      </c>
      <c r="D56" s="18">
        <v>6</v>
      </c>
      <c r="E56" s="136">
        <f>6/6</f>
        <v>1</v>
      </c>
      <c r="F56" s="18" t="s">
        <v>253</v>
      </c>
      <c r="G56" s="18" t="s">
        <v>357</v>
      </c>
      <c r="H56" s="136">
        <f>0/6</f>
        <v>0</v>
      </c>
      <c r="I56" s="18" t="s">
        <v>357</v>
      </c>
      <c r="J56" s="136">
        <f>0/6</f>
        <v>0</v>
      </c>
      <c r="K56" s="18" t="s">
        <v>357</v>
      </c>
      <c r="L56" s="6">
        <v>1</v>
      </c>
    </row>
    <row r="57" spans="1:12" x14ac:dyDescent="0.25">
      <c r="A57" s="12"/>
      <c r="B57" t="s">
        <v>321</v>
      </c>
      <c r="C57" s="134" t="s">
        <v>478</v>
      </c>
      <c r="D57" s="18">
        <v>7</v>
      </c>
      <c r="E57" s="136">
        <f>7/7</f>
        <v>1</v>
      </c>
      <c r="F57" s="18" t="s">
        <v>253</v>
      </c>
      <c r="G57" s="18" t="s">
        <v>357</v>
      </c>
      <c r="H57" s="136">
        <f>0/7</f>
        <v>0</v>
      </c>
      <c r="I57" s="18" t="s">
        <v>357</v>
      </c>
      <c r="J57" s="136">
        <f>0/7</f>
        <v>0</v>
      </c>
      <c r="K57" s="18" t="s">
        <v>357</v>
      </c>
      <c r="L57" s="6">
        <v>1</v>
      </c>
    </row>
    <row r="58" spans="1:12" x14ac:dyDescent="0.25">
      <c r="A58" s="12"/>
      <c r="B58" t="s">
        <v>322</v>
      </c>
      <c r="C58" s="134" t="s">
        <v>478</v>
      </c>
      <c r="D58" s="18">
        <v>6</v>
      </c>
      <c r="E58" s="136">
        <f>5/6</f>
        <v>0.83333333333333337</v>
      </c>
      <c r="F58" s="18" t="s">
        <v>253</v>
      </c>
      <c r="G58" s="18" t="s">
        <v>357</v>
      </c>
      <c r="H58" s="136">
        <f>0</f>
        <v>0</v>
      </c>
      <c r="I58" s="18" t="s">
        <v>357</v>
      </c>
      <c r="J58" s="136">
        <f>0/6</f>
        <v>0</v>
      </c>
      <c r="K58" s="18" t="s">
        <v>357</v>
      </c>
      <c r="L58" s="6">
        <v>1</v>
      </c>
    </row>
    <row r="59" spans="1:12" x14ac:dyDescent="0.25">
      <c r="A59" s="12"/>
      <c r="B59" t="s">
        <v>323</v>
      </c>
      <c r="C59" s="134" t="s">
        <v>478</v>
      </c>
      <c r="D59" s="18">
        <v>7</v>
      </c>
      <c r="E59" s="136">
        <f>7/7</f>
        <v>1</v>
      </c>
      <c r="F59" s="18" t="s">
        <v>253</v>
      </c>
      <c r="G59" s="18" t="s">
        <v>357</v>
      </c>
      <c r="H59" s="136">
        <f>0/7</f>
        <v>0</v>
      </c>
      <c r="I59" s="18" t="s">
        <v>357</v>
      </c>
      <c r="J59" s="136">
        <f>0/7</f>
        <v>0</v>
      </c>
      <c r="K59" s="18" t="s">
        <v>357</v>
      </c>
      <c r="L59" s="6">
        <v>1</v>
      </c>
    </row>
    <row r="60" spans="1:12" x14ac:dyDescent="0.25">
      <c r="A60" s="12"/>
      <c r="B60" t="s">
        <v>324</v>
      </c>
      <c r="C60" s="134" t="s">
        <v>478</v>
      </c>
      <c r="D60" s="18">
        <v>5</v>
      </c>
      <c r="E60" s="136">
        <f>5/5</f>
        <v>1</v>
      </c>
      <c r="F60" s="18" t="s">
        <v>253</v>
      </c>
      <c r="G60" s="18" t="s">
        <v>357</v>
      </c>
      <c r="H60" s="136">
        <f>0/5</f>
        <v>0</v>
      </c>
      <c r="I60" s="18" t="s">
        <v>357</v>
      </c>
      <c r="J60" s="136">
        <f>0/5</f>
        <v>0</v>
      </c>
      <c r="K60" s="18" t="s">
        <v>357</v>
      </c>
      <c r="L60" s="6">
        <v>1</v>
      </c>
    </row>
    <row r="61" spans="1:12" x14ac:dyDescent="0.25">
      <c r="A61" s="72"/>
      <c r="B61" t="s">
        <v>325</v>
      </c>
      <c r="C61" s="134" t="s">
        <v>478</v>
      </c>
      <c r="D61" s="18">
        <v>5</v>
      </c>
      <c r="E61" s="136"/>
      <c r="F61" s="18"/>
      <c r="G61" s="18"/>
      <c r="H61" s="136"/>
      <c r="I61" s="18"/>
      <c r="J61" s="136"/>
      <c r="K61" s="18"/>
      <c r="L61" s="6">
        <v>1</v>
      </c>
    </row>
    <row r="62" spans="1:12" x14ac:dyDescent="0.25">
      <c r="A62" s="12"/>
      <c r="B62" t="s">
        <v>326</v>
      </c>
      <c r="C62" s="134" t="s">
        <v>478</v>
      </c>
      <c r="D62" s="18">
        <v>9</v>
      </c>
      <c r="E62" s="136">
        <f>9/9</f>
        <v>1</v>
      </c>
      <c r="F62" s="18" t="s">
        <v>253</v>
      </c>
      <c r="G62" s="18" t="s">
        <v>357</v>
      </c>
      <c r="H62" s="136">
        <f>0/9</f>
        <v>0</v>
      </c>
      <c r="I62" s="18" t="s">
        <v>357</v>
      </c>
      <c r="J62" s="136">
        <f>0/9</f>
        <v>0</v>
      </c>
      <c r="K62" s="18" t="s">
        <v>357</v>
      </c>
      <c r="L62" s="6">
        <v>1</v>
      </c>
    </row>
    <row r="63" spans="1:12" x14ac:dyDescent="0.25">
      <c r="A63" s="12"/>
      <c r="B63" t="s">
        <v>327</v>
      </c>
      <c r="C63" s="134" t="s">
        <v>478</v>
      </c>
      <c r="D63" s="18">
        <v>8</v>
      </c>
      <c r="E63" s="136">
        <f>8/8</f>
        <v>1</v>
      </c>
      <c r="F63" s="18" t="s">
        <v>253</v>
      </c>
      <c r="G63" s="18" t="s">
        <v>359</v>
      </c>
      <c r="H63" s="136">
        <f>0/8</f>
        <v>0</v>
      </c>
      <c r="I63" s="18" t="s">
        <v>357</v>
      </c>
      <c r="J63" s="136">
        <f>0/8</f>
        <v>0</v>
      </c>
      <c r="K63" s="18" t="s">
        <v>357</v>
      </c>
      <c r="L63" s="6">
        <v>1</v>
      </c>
    </row>
    <row r="64" spans="1:12" x14ac:dyDescent="0.25">
      <c r="A64" s="13" t="s">
        <v>328</v>
      </c>
      <c r="C64" s="3"/>
      <c r="D64" s="18"/>
      <c r="E64" s="136"/>
      <c r="F64" s="18"/>
      <c r="G64" s="18"/>
      <c r="H64" s="136"/>
      <c r="I64" s="18"/>
      <c r="J64" s="136"/>
      <c r="K64" s="18"/>
      <c r="L64" s="6"/>
    </row>
    <row r="65" spans="1:12" x14ac:dyDescent="0.25">
      <c r="A65" s="12"/>
      <c r="B65" t="s">
        <v>329</v>
      </c>
      <c r="C65" s="3"/>
      <c r="D65" s="18">
        <v>9</v>
      </c>
      <c r="E65" s="136"/>
      <c r="F65" s="18"/>
      <c r="G65" s="18"/>
      <c r="H65" s="136"/>
      <c r="I65" s="18"/>
      <c r="J65" s="136"/>
      <c r="K65" s="18"/>
      <c r="L65" s="6">
        <v>1</v>
      </c>
    </row>
    <row r="66" spans="1:12" x14ac:dyDescent="0.25">
      <c r="A66" s="12"/>
      <c r="B66" t="s">
        <v>330</v>
      </c>
      <c r="C66" s="3"/>
      <c r="D66" s="18">
        <v>8</v>
      </c>
      <c r="E66" s="136"/>
      <c r="F66" s="18"/>
      <c r="G66" s="18"/>
      <c r="H66" s="136"/>
      <c r="I66" s="18"/>
      <c r="J66" s="136"/>
      <c r="K66" s="18"/>
      <c r="L66" s="6">
        <v>1</v>
      </c>
    </row>
    <row r="67" spans="1:12" x14ac:dyDescent="0.25">
      <c r="A67" s="12"/>
      <c r="B67" t="s">
        <v>331</v>
      </c>
      <c r="C67" s="3"/>
      <c r="D67" s="18">
        <v>12</v>
      </c>
      <c r="E67" s="136"/>
      <c r="F67" s="18"/>
      <c r="G67" s="18"/>
      <c r="H67" s="136"/>
      <c r="I67" s="18"/>
      <c r="J67" s="136"/>
      <c r="K67" s="18"/>
      <c r="L67" s="6">
        <v>1</v>
      </c>
    </row>
    <row r="68" spans="1:12" x14ac:dyDescent="0.25">
      <c r="A68" s="12"/>
      <c r="B68" t="s">
        <v>332</v>
      </c>
      <c r="C68" s="3"/>
      <c r="D68" s="18">
        <v>8</v>
      </c>
      <c r="E68" s="136"/>
      <c r="F68" s="18"/>
      <c r="G68" s="18"/>
      <c r="H68" s="136"/>
      <c r="I68" s="18"/>
      <c r="J68" s="136"/>
      <c r="K68" s="18"/>
      <c r="L68" s="6">
        <v>1</v>
      </c>
    </row>
    <row r="69" spans="1:12" x14ac:dyDescent="0.25">
      <c r="A69" s="12"/>
      <c r="B69" t="s">
        <v>333</v>
      </c>
      <c r="C69" s="3"/>
      <c r="D69" s="18">
        <v>8</v>
      </c>
      <c r="E69" s="136"/>
      <c r="F69" s="18"/>
      <c r="G69" s="18"/>
      <c r="H69" s="136"/>
      <c r="I69" s="18"/>
      <c r="J69" s="136"/>
      <c r="K69" s="18"/>
      <c r="L69" s="6">
        <v>1</v>
      </c>
    </row>
    <row r="70" spans="1:12" x14ac:dyDescent="0.25">
      <c r="A70" s="12"/>
      <c r="B70" t="s">
        <v>334</v>
      </c>
      <c r="C70" s="3"/>
      <c r="D70" s="18">
        <v>7</v>
      </c>
      <c r="E70" s="136"/>
      <c r="F70" s="18"/>
      <c r="G70" s="18"/>
      <c r="H70" s="136"/>
      <c r="I70" s="18"/>
      <c r="J70" s="136"/>
      <c r="K70" s="18"/>
      <c r="L70" s="6">
        <v>1</v>
      </c>
    </row>
    <row r="71" spans="1:12" x14ac:dyDescent="0.25">
      <c r="A71" s="12"/>
      <c r="B71" t="s">
        <v>335</v>
      </c>
      <c r="C71" s="3"/>
      <c r="D71" s="18">
        <v>8</v>
      </c>
      <c r="E71" s="136"/>
      <c r="F71" s="18"/>
      <c r="G71" s="18"/>
      <c r="H71" s="136"/>
      <c r="I71" s="18"/>
      <c r="J71" s="136"/>
      <c r="K71" s="18"/>
      <c r="L71" s="6">
        <v>1</v>
      </c>
    </row>
    <row r="72" spans="1:12" x14ac:dyDescent="0.25">
      <c r="A72" s="12"/>
      <c r="B72" t="s">
        <v>336</v>
      </c>
      <c r="C72" s="3"/>
      <c r="D72" s="18">
        <v>8</v>
      </c>
      <c r="E72" s="136"/>
      <c r="F72" s="18"/>
      <c r="G72" s="18"/>
      <c r="H72" s="136"/>
      <c r="I72" s="18"/>
      <c r="J72" s="136"/>
      <c r="K72" s="18"/>
      <c r="L72" s="6">
        <v>1</v>
      </c>
    </row>
    <row r="73" spans="1:12" x14ac:dyDescent="0.25">
      <c r="A73" s="13" t="s">
        <v>337</v>
      </c>
      <c r="C73" s="3"/>
      <c r="D73" s="18"/>
      <c r="E73" s="136"/>
      <c r="F73" s="18"/>
      <c r="G73" s="18"/>
      <c r="H73" s="136"/>
      <c r="I73" s="18"/>
      <c r="J73" s="136"/>
      <c r="K73" s="18"/>
      <c r="L73" s="6"/>
    </row>
    <row r="74" spans="1:12" x14ac:dyDescent="0.25">
      <c r="A74" s="12"/>
      <c r="B74" t="s">
        <v>338</v>
      </c>
      <c r="C74" s="134" t="s">
        <v>256</v>
      </c>
      <c r="D74" s="18">
        <v>9</v>
      </c>
      <c r="E74" s="136">
        <f>9/9</f>
        <v>1</v>
      </c>
      <c r="F74" s="18" t="s">
        <v>253</v>
      </c>
      <c r="G74" s="18" t="s">
        <v>253</v>
      </c>
      <c r="H74" s="136">
        <f>0/9</f>
        <v>0</v>
      </c>
      <c r="I74" s="18" t="s">
        <v>357</v>
      </c>
      <c r="J74" s="136">
        <f>0/9</f>
        <v>0</v>
      </c>
      <c r="K74" s="18" t="s">
        <v>357</v>
      </c>
      <c r="L74" s="6">
        <v>1</v>
      </c>
    </row>
    <row r="75" spans="1:12" x14ac:dyDescent="0.25">
      <c r="A75" s="13" t="s">
        <v>339</v>
      </c>
      <c r="C75" s="3"/>
      <c r="D75" s="18"/>
      <c r="E75" s="136"/>
      <c r="F75" s="18"/>
      <c r="G75" s="18"/>
      <c r="H75" s="136"/>
      <c r="I75" s="18"/>
      <c r="J75" s="136"/>
      <c r="K75" s="18"/>
      <c r="L75" s="6">
        <v>1</v>
      </c>
    </row>
    <row r="76" spans="1:12" x14ac:dyDescent="0.25">
      <c r="A76" s="12"/>
      <c r="B76" t="s">
        <v>340</v>
      </c>
      <c r="C76" s="134" t="s">
        <v>152</v>
      </c>
      <c r="D76" s="18">
        <v>3</v>
      </c>
      <c r="E76" s="136">
        <f>3/3</f>
        <v>1</v>
      </c>
      <c r="F76" s="18" t="s">
        <v>253</v>
      </c>
      <c r="G76" s="18" t="s">
        <v>253</v>
      </c>
      <c r="H76" s="136">
        <v>0</v>
      </c>
      <c r="I76" s="18" t="s">
        <v>357</v>
      </c>
      <c r="J76" s="136">
        <v>0</v>
      </c>
      <c r="K76" s="18" t="s">
        <v>357</v>
      </c>
      <c r="L76" s="6">
        <v>1</v>
      </c>
    </row>
    <row r="77" spans="1:12" x14ac:dyDescent="0.25">
      <c r="A77" s="72"/>
      <c r="B77" t="s">
        <v>341</v>
      </c>
      <c r="C77" s="134" t="s">
        <v>152</v>
      </c>
      <c r="D77" s="18">
        <v>3</v>
      </c>
      <c r="E77" s="136">
        <f>3/3</f>
        <v>1</v>
      </c>
      <c r="F77" s="18" t="s">
        <v>253</v>
      </c>
      <c r="G77" s="18" t="s">
        <v>253</v>
      </c>
      <c r="H77" s="136">
        <v>0</v>
      </c>
      <c r="I77" s="18" t="s">
        <v>357</v>
      </c>
      <c r="J77" s="136">
        <v>0</v>
      </c>
      <c r="K77" s="18" t="s">
        <v>357</v>
      </c>
      <c r="L77" s="6">
        <v>1</v>
      </c>
    </row>
    <row r="78" spans="1:12" x14ac:dyDescent="0.25">
      <c r="A78" s="12"/>
      <c r="B78" t="s">
        <v>342</v>
      </c>
      <c r="C78" s="134" t="s">
        <v>152</v>
      </c>
      <c r="D78" s="18">
        <v>4</v>
      </c>
      <c r="E78" s="136">
        <f>4/4</f>
        <v>1</v>
      </c>
      <c r="F78" s="18" t="s">
        <v>253</v>
      </c>
      <c r="G78" s="18" t="s">
        <v>253</v>
      </c>
      <c r="H78" s="136">
        <v>0</v>
      </c>
      <c r="I78" s="18" t="s">
        <v>357</v>
      </c>
      <c r="J78" s="136">
        <v>0</v>
      </c>
      <c r="K78" s="18" t="s">
        <v>357</v>
      </c>
      <c r="L78" s="6">
        <v>1</v>
      </c>
    </row>
    <row r="79" spans="1:12" x14ac:dyDescent="0.25">
      <c r="A79" s="13" t="s">
        <v>343</v>
      </c>
      <c r="C79" s="3"/>
      <c r="D79" s="18"/>
      <c r="E79" s="136"/>
      <c r="F79" s="18"/>
      <c r="G79" s="18"/>
      <c r="H79" s="136"/>
      <c r="I79" s="18"/>
      <c r="J79" s="136"/>
      <c r="K79" s="18"/>
      <c r="L79" s="6"/>
    </row>
    <row r="80" spans="1:12" x14ac:dyDescent="0.25">
      <c r="A80" s="12"/>
      <c r="B80" t="s">
        <v>344</v>
      </c>
      <c r="C80" s="134" t="s">
        <v>152</v>
      </c>
      <c r="D80" s="18">
        <v>3</v>
      </c>
      <c r="E80" s="136">
        <f>3/3</f>
        <v>1</v>
      </c>
      <c r="F80" s="18" t="s">
        <v>253</v>
      </c>
      <c r="G80" s="18" t="s">
        <v>253</v>
      </c>
      <c r="H80" s="136">
        <f>0/3</f>
        <v>0</v>
      </c>
      <c r="I80" s="18" t="s">
        <v>357</v>
      </c>
      <c r="J80" s="136">
        <f>0/3</f>
        <v>0</v>
      </c>
      <c r="K80" s="18" t="s">
        <v>357</v>
      </c>
      <c r="L80" s="6">
        <v>1</v>
      </c>
    </row>
    <row r="81" spans="1:12" x14ac:dyDescent="0.25">
      <c r="A81" s="12"/>
      <c r="B81" t="s">
        <v>345</v>
      </c>
      <c r="C81" s="134" t="s">
        <v>152</v>
      </c>
      <c r="D81" s="18">
        <v>10</v>
      </c>
      <c r="E81" s="136">
        <f>10/10</f>
        <v>1</v>
      </c>
      <c r="F81" s="18" t="s">
        <v>253</v>
      </c>
      <c r="G81" s="18" t="s">
        <v>253</v>
      </c>
      <c r="H81" s="136">
        <f>0/10</f>
        <v>0</v>
      </c>
      <c r="I81" s="18" t="s">
        <v>357</v>
      </c>
      <c r="J81" s="136">
        <f>0/10</f>
        <v>0</v>
      </c>
      <c r="K81" s="18" t="s">
        <v>357</v>
      </c>
      <c r="L81" s="6">
        <v>1</v>
      </c>
    </row>
    <row r="82" spans="1:12" x14ac:dyDescent="0.25">
      <c r="A82" s="12"/>
      <c r="B82" t="s">
        <v>346</v>
      </c>
      <c r="C82" s="134" t="s">
        <v>152</v>
      </c>
      <c r="D82" s="18">
        <v>6</v>
      </c>
      <c r="E82" s="136">
        <f>6/6</f>
        <v>1</v>
      </c>
      <c r="F82" s="18" t="s">
        <v>253</v>
      </c>
      <c r="G82" s="18" t="s">
        <v>253</v>
      </c>
      <c r="H82" s="136">
        <f>0/6</f>
        <v>0</v>
      </c>
      <c r="I82" s="18" t="s">
        <v>357</v>
      </c>
      <c r="J82" s="136">
        <f>0/6</f>
        <v>0</v>
      </c>
      <c r="K82" s="18" t="s">
        <v>357</v>
      </c>
      <c r="L82" s="6">
        <v>1</v>
      </c>
    </row>
    <row r="83" spans="1:12" x14ac:dyDescent="0.25">
      <c r="A83" s="12"/>
      <c r="B83" t="s">
        <v>347</v>
      </c>
      <c r="C83" s="134" t="s">
        <v>152</v>
      </c>
      <c r="D83" s="18">
        <v>8</v>
      </c>
      <c r="E83" s="136">
        <f>8/8</f>
        <v>1</v>
      </c>
      <c r="F83" s="18" t="s">
        <v>253</v>
      </c>
      <c r="G83" s="18" t="s">
        <v>253</v>
      </c>
      <c r="H83" s="136">
        <f>0/8</f>
        <v>0</v>
      </c>
      <c r="I83" s="18" t="s">
        <v>357</v>
      </c>
      <c r="J83" s="136">
        <f>0/8</f>
        <v>0</v>
      </c>
      <c r="K83" s="18" t="s">
        <v>357</v>
      </c>
      <c r="L83" s="6">
        <v>1</v>
      </c>
    </row>
    <row r="84" spans="1:12" x14ac:dyDescent="0.25">
      <c r="A84" s="72"/>
      <c r="B84" t="s">
        <v>348</v>
      </c>
      <c r="C84" s="134" t="s">
        <v>152</v>
      </c>
      <c r="D84" s="18">
        <v>9</v>
      </c>
      <c r="E84" s="136"/>
      <c r="F84" s="18"/>
      <c r="G84" s="18"/>
      <c r="H84" s="136"/>
      <c r="I84" s="18"/>
      <c r="J84" s="136"/>
      <c r="K84" s="18"/>
      <c r="L84" s="6">
        <v>1</v>
      </c>
    </row>
    <row r="85" spans="1:12" x14ac:dyDescent="0.25">
      <c r="A85" s="12"/>
      <c r="B85" t="s">
        <v>349</v>
      </c>
      <c r="C85" s="134" t="s">
        <v>152</v>
      </c>
      <c r="D85" s="18">
        <v>16</v>
      </c>
      <c r="E85" s="136">
        <f>16/16</f>
        <v>1</v>
      </c>
      <c r="F85" s="18" t="s">
        <v>253</v>
      </c>
      <c r="G85" s="18" t="s">
        <v>253</v>
      </c>
      <c r="H85" s="136">
        <f>0/16</f>
        <v>0</v>
      </c>
      <c r="I85" s="18" t="s">
        <v>357</v>
      </c>
      <c r="J85" s="136">
        <f>0/16</f>
        <v>0</v>
      </c>
      <c r="K85" s="18" t="s">
        <v>357</v>
      </c>
      <c r="L85" s="6">
        <v>1</v>
      </c>
    </row>
    <row r="86" spans="1:12" x14ac:dyDescent="0.25">
      <c r="A86" s="12"/>
      <c r="B86" t="s">
        <v>350</v>
      </c>
      <c r="C86" s="134" t="s">
        <v>152</v>
      </c>
      <c r="D86" s="18">
        <v>7</v>
      </c>
      <c r="E86" s="136">
        <f>7/7</f>
        <v>1</v>
      </c>
      <c r="F86" s="18" t="s">
        <v>253</v>
      </c>
      <c r="G86" s="18" t="s">
        <v>253</v>
      </c>
      <c r="H86" s="136">
        <f>0/7</f>
        <v>0</v>
      </c>
      <c r="I86" s="18" t="s">
        <v>357</v>
      </c>
      <c r="J86" s="136">
        <f>0/7</f>
        <v>0</v>
      </c>
      <c r="K86" s="18" t="s">
        <v>357</v>
      </c>
      <c r="L86" s="6">
        <v>1</v>
      </c>
    </row>
    <row r="87" spans="1:12" x14ac:dyDescent="0.25">
      <c r="A87" s="12"/>
      <c r="B87" t="s">
        <v>351</v>
      </c>
      <c r="C87" s="134" t="s">
        <v>152</v>
      </c>
      <c r="D87" s="18">
        <v>12</v>
      </c>
      <c r="E87" s="136">
        <f>12/12</f>
        <v>1</v>
      </c>
      <c r="F87" s="18" t="s">
        <v>253</v>
      </c>
      <c r="G87" s="18" t="s">
        <v>253</v>
      </c>
      <c r="H87" s="136">
        <f>0/12</f>
        <v>0</v>
      </c>
      <c r="I87" s="18" t="s">
        <v>357</v>
      </c>
      <c r="J87" s="136">
        <f>0/12</f>
        <v>0</v>
      </c>
      <c r="K87" s="18" t="s">
        <v>357</v>
      </c>
      <c r="L87" s="6">
        <v>1</v>
      </c>
    </row>
    <row r="88" spans="1:12" x14ac:dyDescent="0.25">
      <c r="A88" s="13" t="s">
        <v>352</v>
      </c>
      <c r="C88" s="3"/>
      <c r="D88" s="18"/>
      <c r="E88" s="136"/>
      <c r="F88" s="18"/>
      <c r="G88" s="18"/>
      <c r="H88" s="136"/>
      <c r="I88" s="18"/>
      <c r="J88" s="136"/>
      <c r="K88" s="18"/>
      <c r="L88" s="6"/>
    </row>
    <row r="89" spans="1:12" x14ac:dyDescent="0.25">
      <c r="A89" s="12"/>
      <c r="B89" t="s">
        <v>353</v>
      </c>
      <c r="C89" s="134" t="s">
        <v>259</v>
      </c>
      <c r="D89" s="18">
        <v>15</v>
      </c>
      <c r="E89" s="136">
        <f>8/15</f>
        <v>0.53333333333333333</v>
      </c>
      <c r="F89" s="18" t="s">
        <v>253</v>
      </c>
      <c r="G89" s="18" t="s">
        <v>253</v>
      </c>
      <c r="H89" s="136">
        <f>4/15</f>
        <v>0.26666666666666666</v>
      </c>
      <c r="I89" s="18" t="s">
        <v>253</v>
      </c>
      <c r="J89" s="136">
        <f>3/15</f>
        <v>0.2</v>
      </c>
      <c r="K89" s="18" t="s">
        <v>253</v>
      </c>
      <c r="L89" s="6">
        <v>1</v>
      </c>
    </row>
    <row r="90" spans="1:12" x14ac:dyDescent="0.25">
      <c r="A90" s="12"/>
      <c r="B90" t="s">
        <v>354</v>
      </c>
      <c r="C90" s="134" t="s">
        <v>259</v>
      </c>
      <c r="D90" s="18">
        <v>22</v>
      </c>
      <c r="E90" s="136">
        <f>8/22</f>
        <v>0.36363636363636365</v>
      </c>
      <c r="F90" s="18" t="s">
        <v>253</v>
      </c>
      <c r="G90" s="18" t="s">
        <v>253</v>
      </c>
      <c r="H90" s="136">
        <f>10/22</f>
        <v>0.45454545454545453</v>
      </c>
      <c r="I90" s="18" t="s">
        <v>253</v>
      </c>
      <c r="J90" s="136">
        <f>3/22</f>
        <v>0.13636363636363635</v>
      </c>
      <c r="K90" s="18" t="s">
        <v>253</v>
      </c>
      <c r="L90" s="6">
        <v>1</v>
      </c>
    </row>
    <row r="91" spans="1:12" x14ac:dyDescent="0.25">
      <c r="A91" s="12"/>
      <c r="B91" t="s">
        <v>355</v>
      </c>
      <c r="C91" s="134" t="s">
        <v>259</v>
      </c>
      <c r="D91" s="18">
        <v>16</v>
      </c>
      <c r="E91" s="136">
        <f>7/16</f>
        <v>0.4375</v>
      </c>
      <c r="F91" s="18" t="s">
        <v>253</v>
      </c>
      <c r="G91" s="18" t="s">
        <v>253</v>
      </c>
      <c r="H91" s="136">
        <f>7/16</f>
        <v>0.4375</v>
      </c>
      <c r="I91" s="18" t="s">
        <v>253</v>
      </c>
      <c r="J91" s="136">
        <f>2/16</f>
        <v>0.125</v>
      </c>
      <c r="K91" s="18" t="s">
        <v>253</v>
      </c>
      <c r="L91" s="6">
        <v>1</v>
      </c>
    </row>
    <row r="92" spans="1:12" x14ac:dyDescent="0.25">
      <c r="A92" s="12"/>
      <c r="B92" t="s">
        <v>356</v>
      </c>
      <c r="C92" s="134" t="s">
        <v>259</v>
      </c>
      <c r="D92" s="18">
        <v>5</v>
      </c>
      <c r="E92" s="136">
        <f>4/5</f>
        <v>0.8</v>
      </c>
      <c r="F92" s="18" t="s">
        <v>253</v>
      </c>
      <c r="G92" s="18" t="s">
        <v>253</v>
      </c>
      <c r="H92" s="136">
        <f>0/5</f>
        <v>0</v>
      </c>
      <c r="I92" s="18" t="s">
        <v>357</v>
      </c>
      <c r="J92" s="136">
        <f>0/5</f>
        <v>0</v>
      </c>
      <c r="K92" s="18" t="s">
        <v>357</v>
      </c>
      <c r="L92" s="6">
        <v>1</v>
      </c>
    </row>
    <row r="93" spans="1:12" x14ac:dyDescent="0.25">
      <c r="A93" s="72"/>
      <c r="B93" t="s">
        <v>358</v>
      </c>
      <c r="C93" s="134" t="s">
        <v>259</v>
      </c>
      <c r="D93" s="18">
        <v>17</v>
      </c>
      <c r="E93" s="136">
        <f>17/17</f>
        <v>1</v>
      </c>
      <c r="F93" s="18" t="s">
        <v>253</v>
      </c>
      <c r="G93" s="18" t="s">
        <v>253</v>
      </c>
      <c r="H93" s="136">
        <f>0/17</f>
        <v>0</v>
      </c>
      <c r="I93" s="18" t="s">
        <v>359</v>
      </c>
      <c r="J93" s="136">
        <f>0/17</f>
        <v>0</v>
      </c>
      <c r="K93" s="18" t="s">
        <v>357</v>
      </c>
      <c r="L93" s="6">
        <v>1</v>
      </c>
    </row>
    <row r="94" spans="1:12" x14ac:dyDescent="0.25">
      <c r="A94" s="12"/>
      <c r="B94" t="s">
        <v>360</v>
      </c>
      <c r="C94" s="134" t="s">
        <v>259</v>
      </c>
      <c r="D94" s="18">
        <v>7</v>
      </c>
      <c r="E94" s="136">
        <f>7/7</f>
        <v>1</v>
      </c>
      <c r="F94" s="18" t="s">
        <v>253</v>
      </c>
      <c r="G94" s="18" t="s">
        <v>253</v>
      </c>
      <c r="H94" s="136">
        <f>0/7</f>
        <v>0</v>
      </c>
      <c r="I94" s="18" t="s">
        <v>357</v>
      </c>
      <c r="J94" s="136">
        <f>0/7</f>
        <v>0</v>
      </c>
      <c r="K94" s="18" t="s">
        <v>357</v>
      </c>
      <c r="L94" s="6">
        <v>1</v>
      </c>
    </row>
    <row r="95" spans="1:12" x14ac:dyDescent="0.25">
      <c r="A95" s="12"/>
      <c r="B95" t="s">
        <v>361</v>
      </c>
      <c r="C95" s="134" t="s">
        <v>259</v>
      </c>
      <c r="D95" s="18">
        <v>10</v>
      </c>
      <c r="E95" s="136">
        <f>10/10</f>
        <v>1</v>
      </c>
      <c r="F95" s="18" t="s">
        <v>253</v>
      </c>
      <c r="G95" s="18" t="s">
        <v>253</v>
      </c>
      <c r="H95" s="136">
        <f>0/10</f>
        <v>0</v>
      </c>
      <c r="I95" s="18" t="s">
        <v>357</v>
      </c>
      <c r="J95" s="136">
        <f>0/10</f>
        <v>0</v>
      </c>
      <c r="K95" s="18" t="s">
        <v>357</v>
      </c>
      <c r="L95" s="6">
        <v>1</v>
      </c>
    </row>
    <row r="96" spans="1:12" x14ac:dyDescent="0.25">
      <c r="A96" s="12"/>
      <c r="B96" t="s">
        <v>362</v>
      </c>
      <c r="C96" s="134" t="s">
        <v>259</v>
      </c>
      <c r="D96" s="18">
        <v>6</v>
      </c>
      <c r="E96" s="136">
        <f>6/6</f>
        <v>1</v>
      </c>
      <c r="F96" s="18" t="s">
        <v>253</v>
      </c>
      <c r="G96" s="18" t="s">
        <v>253</v>
      </c>
      <c r="H96" s="136">
        <f>0/6</f>
        <v>0</v>
      </c>
      <c r="I96" s="18" t="s">
        <v>357</v>
      </c>
      <c r="J96" s="136">
        <f>0/6</f>
        <v>0</v>
      </c>
      <c r="K96" s="18" t="s">
        <v>357</v>
      </c>
      <c r="L96" s="6">
        <v>1</v>
      </c>
    </row>
    <row r="97" spans="1:12" x14ac:dyDescent="0.25">
      <c r="A97" s="12"/>
      <c r="B97" t="s">
        <v>363</v>
      </c>
      <c r="C97" s="134" t="s">
        <v>259</v>
      </c>
      <c r="D97" s="18">
        <v>6</v>
      </c>
      <c r="E97" s="136">
        <f>6/6</f>
        <v>1</v>
      </c>
      <c r="F97" s="18" t="s">
        <v>253</v>
      </c>
      <c r="G97" s="18" t="s">
        <v>253</v>
      </c>
      <c r="H97" s="136">
        <f>0/6</f>
        <v>0</v>
      </c>
      <c r="I97" s="18" t="s">
        <v>357</v>
      </c>
      <c r="J97" s="136">
        <f>0/6</f>
        <v>0</v>
      </c>
      <c r="K97" s="18" t="s">
        <v>357</v>
      </c>
      <c r="L97" s="6">
        <v>1</v>
      </c>
    </row>
    <row r="98" spans="1:12" x14ac:dyDescent="0.25">
      <c r="A98" s="12"/>
      <c r="B98" t="s">
        <v>364</v>
      </c>
      <c r="C98" s="134" t="s">
        <v>259</v>
      </c>
      <c r="D98" s="18">
        <v>6</v>
      </c>
      <c r="E98" s="136">
        <f>4/6</f>
        <v>0.66666666666666663</v>
      </c>
      <c r="F98" s="18" t="s">
        <v>253</v>
      </c>
      <c r="G98" s="18" t="s">
        <v>253</v>
      </c>
      <c r="H98" s="136">
        <f>0/6</f>
        <v>0</v>
      </c>
      <c r="I98" s="18" t="s">
        <v>357</v>
      </c>
      <c r="J98" s="136">
        <f>0/6</f>
        <v>0</v>
      </c>
      <c r="K98" s="18" t="s">
        <v>357</v>
      </c>
      <c r="L98" s="6">
        <v>1</v>
      </c>
    </row>
    <row r="99" spans="1:12" x14ac:dyDescent="0.25">
      <c r="A99" s="12"/>
      <c r="B99" t="s">
        <v>365</v>
      </c>
      <c r="C99" s="134" t="s">
        <v>259</v>
      </c>
      <c r="D99" s="18">
        <v>5</v>
      </c>
      <c r="E99" s="136"/>
      <c r="F99" s="18"/>
      <c r="G99" s="18"/>
      <c r="H99" s="136"/>
      <c r="I99" s="18"/>
      <c r="J99" s="136"/>
      <c r="K99" s="18"/>
      <c r="L99" s="6">
        <v>1</v>
      </c>
    </row>
    <row r="100" spans="1:12" x14ac:dyDescent="0.25">
      <c r="A100" s="12"/>
      <c r="B100" t="s">
        <v>366</v>
      </c>
      <c r="C100" s="134" t="s">
        <v>259</v>
      </c>
      <c r="D100" s="18">
        <v>5</v>
      </c>
      <c r="E100" s="136">
        <f>5/5</f>
        <v>1</v>
      </c>
      <c r="F100" s="18" t="s">
        <v>253</v>
      </c>
      <c r="G100" s="18" t="s">
        <v>253</v>
      </c>
      <c r="H100" s="136">
        <f>0/5</f>
        <v>0</v>
      </c>
      <c r="I100" s="18" t="s">
        <v>357</v>
      </c>
      <c r="J100" s="136">
        <f>0/5</f>
        <v>0</v>
      </c>
      <c r="K100" s="18" t="s">
        <v>357</v>
      </c>
      <c r="L100" s="6">
        <v>1</v>
      </c>
    </row>
    <row r="101" spans="1:12" x14ac:dyDescent="0.25">
      <c r="A101" s="12"/>
      <c r="B101" t="s">
        <v>367</v>
      </c>
      <c r="C101" s="134" t="s">
        <v>259</v>
      </c>
      <c r="D101" s="18">
        <v>5</v>
      </c>
      <c r="E101" s="136">
        <f>5/5</f>
        <v>1</v>
      </c>
      <c r="F101" s="18" t="s">
        <v>253</v>
      </c>
      <c r="G101" s="18" t="s">
        <v>253</v>
      </c>
      <c r="H101" s="136">
        <f>0/5</f>
        <v>0</v>
      </c>
      <c r="I101" s="18" t="s">
        <v>357</v>
      </c>
      <c r="J101" s="136">
        <f>0/5</f>
        <v>0</v>
      </c>
      <c r="K101" s="18" t="s">
        <v>357</v>
      </c>
      <c r="L101" s="6">
        <v>1</v>
      </c>
    </row>
    <row r="102" spans="1:12" x14ac:dyDescent="0.25">
      <c r="A102" s="12"/>
      <c r="B102" t="s">
        <v>368</v>
      </c>
      <c r="C102" s="134" t="s">
        <v>259</v>
      </c>
      <c r="D102" s="18">
        <v>9</v>
      </c>
      <c r="E102" s="136"/>
      <c r="F102" s="18"/>
      <c r="G102" s="18"/>
      <c r="H102" s="136"/>
      <c r="I102" s="18"/>
      <c r="J102" s="136"/>
      <c r="K102" s="18"/>
      <c r="L102" s="6">
        <v>1</v>
      </c>
    </row>
    <row r="103" spans="1:12" x14ac:dyDescent="0.25">
      <c r="A103" s="12"/>
      <c r="B103" t="s">
        <v>369</v>
      </c>
      <c r="C103" s="134" t="s">
        <v>259</v>
      </c>
      <c r="D103" s="18">
        <v>4</v>
      </c>
      <c r="E103" s="136">
        <f>0/4</f>
        <v>0</v>
      </c>
      <c r="F103" s="18" t="s">
        <v>357</v>
      </c>
      <c r="G103" s="18" t="s">
        <v>357</v>
      </c>
      <c r="H103" s="136">
        <f>4/4</f>
        <v>1</v>
      </c>
      <c r="I103" s="18" t="s">
        <v>357</v>
      </c>
      <c r="J103" s="136">
        <f>0/4</f>
        <v>0</v>
      </c>
      <c r="K103" s="18" t="s">
        <v>357</v>
      </c>
      <c r="L103" s="6">
        <v>1</v>
      </c>
    </row>
    <row r="104" spans="1:12" x14ac:dyDescent="0.25">
      <c r="A104" s="12"/>
      <c r="B104" t="s">
        <v>370</v>
      </c>
      <c r="C104" s="134" t="s">
        <v>259</v>
      </c>
      <c r="D104" s="18">
        <v>3</v>
      </c>
      <c r="E104" s="136">
        <f>0/3</f>
        <v>0</v>
      </c>
      <c r="F104" s="18" t="s">
        <v>357</v>
      </c>
      <c r="G104" s="18" t="s">
        <v>357</v>
      </c>
      <c r="H104" s="136">
        <f>3/3</f>
        <v>1</v>
      </c>
      <c r="I104" s="18" t="s">
        <v>357</v>
      </c>
      <c r="J104" s="136">
        <f>0/3</f>
        <v>0</v>
      </c>
      <c r="K104" s="18" t="s">
        <v>357</v>
      </c>
      <c r="L104" s="6">
        <v>1</v>
      </c>
    </row>
    <row r="105" spans="1:12" x14ac:dyDescent="0.25">
      <c r="A105" s="13" t="s">
        <v>371</v>
      </c>
      <c r="C105" s="3"/>
      <c r="D105" s="18"/>
      <c r="E105" s="136"/>
      <c r="F105" s="18"/>
      <c r="G105" s="18"/>
      <c r="H105" s="136"/>
      <c r="I105" s="18"/>
      <c r="J105" s="136"/>
      <c r="K105" s="18"/>
      <c r="L105" s="6"/>
    </row>
    <row r="106" spans="1:12" x14ac:dyDescent="0.25">
      <c r="A106" s="12"/>
      <c r="B106" t="s">
        <v>372</v>
      </c>
      <c r="C106" s="134" t="s">
        <v>259</v>
      </c>
      <c r="D106" s="18">
        <v>7</v>
      </c>
      <c r="E106" s="136">
        <f>7/7</f>
        <v>1</v>
      </c>
      <c r="F106" s="18" t="s">
        <v>253</v>
      </c>
      <c r="G106" s="18" t="s">
        <v>253</v>
      </c>
      <c r="H106" s="136">
        <f>0/7</f>
        <v>0</v>
      </c>
      <c r="I106" s="18" t="s">
        <v>357</v>
      </c>
      <c r="J106" s="136">
        <f>0/7</f>
        <v>0</v>
      </c>
      <c r="K106" s="18" t="s">
        <v>357</v>
      </c>
      <c r="L106" s="6">
        <v>1</v>
      </c>
    </row>
    <row r="107" spans="1:12" x14ac:dyDescent="0.25">
      <c r="A107" s="13" t="s">
        <v>373</v>
      </c>
      <c r="C107" s="3"/>
      <c r="D107" s="18"/>
      <c r="E107" s="136"/>
      <c r="F107" s="18"/>
      <c r="G107" s="18"/>
      <c r="H107" s="136"/>
      <c r="I107" s="18"/>
      <c r="J107" s="136"/>
      <c r="K107" s="18"/>
      <c r="L107" s="6"/>
    </row>
    <row r="108" spans="1:12" x14ac:dyDescent="0.25">
      <c r="A108" s="12"/>
      <c r="B108" t="s">
        <v>374</v>
      </c>
      <c r="C108" s="134" t="s">
        <v>260</v>
      </c>
      <c r="D108" s="18">
        <v>6</v>
      </c>
      <c r="E108" s="136">
        <f>6/6</f>
        <v>1</v>
      </c>
      <c r="F108" s="18" t="s">
        <v>253</v>
      </c>
      <c r="G108" s="18" t="s">
        <v>253</v>
      </c>
      <c r="H108" s="136">
        <f>0/6</f>
        <v>0</v>
      </c>
      <c r="I108" s="18" t="s">
        <v>357</v>
      </c>
      <c r="J108" s="136">
        <f>0/6</f>
        <v>0</v>
      </c>
      <c r="K108" s="18" t="s">
        <v>357</v>
      </c>
      <c r="L108" s="6">
        <v>1</v>
      </c>
    </row>
    <row r="109" spans="1:12" x14ac:dyDescent="0.25">
      <c r="A109" s="12"/>
      <c r="B109" t="s">
        <v>375</v>
      </c>
      <c r="C109" s="134" t="s">
        <v>260</v>
      </c>
      <c r="D109" s="18">
        <v>6</v>
      </c>
      <c r="E109" s="136">
        <f>6/6</f>
        <v>1</v>
      </c>
      <c r="F109" s="18" t="s">
        <v>253</v>
      </c>
      <c r="G109" s="18" t="s">
        <v>253</v>
      </c>
      <c r="H109" s="136">
        <f>0/6</f>
        <v>0</v>
      </c>
      <c r="I109" s="18" t="s">
        <v>357</v>
      </c>
      <c r="J109" s="136">
        <f>0/6</f>
        <v>0</v>
      </c>
      <c r="K109" s="18" t="s">
        <v>357</v>
      </c>
      <c r="L109" s="6">
        <v>1</v>
      </c>
    </row>
    <row r="110" spans="1:12" x14ac:dyDescent="0.25">
      <c r="A110" s="12"/>
      <c r="B110" t="s">
        <v>376</v>
      </c>
      <c r="C110" s="134" t="s">
        <v>260</v>
      </c>
      <c r="D110" s="18">
        <v>3</v>
      </c>
      <c r="E110" s="136">
        <f>3/3</f>
        <v>1</v>
      </c>
      <c r="F110" s="18" t="s">
        <v>253</v>
      </c>
      <c r="G110" s="18" t="s">
        <v>253</v>
      </c>
      <c r="H110" s="136">
        <f>0/3</f>
        <v>0</v>
      </c>
      <c r="I110" s="18" t="s">
        <v>357</v>
      </c>
      <c r="J110" s="136">
        <f>0/3</f>
        <v>0</v>
      </c>
      <c r="K110" s="18" t="s">
        <v>357</v>
      </c>
      <c r="L110" s="6">
        <v>1</v>
      </c>
    </row>
    <row r="111" spans="1:12" x14ac:dyDescent="0.25">
      <c r="A111" s="12"/>
      <c r="B111" t="s">
        <v>377</v>
      </c>
      <c r="C111" s="134" t="s">
        <v>260</v>
      </c>
      <c r="D111" s="18">
        <v>4</v>
      </c>
      <c r="E111" s="136">
        <f>4/4</f>
        <v>1</v>
      </c>
      <c r="F111" s="18" t="s">
        <v>253</v>
      </c>
      <c r="G111" s="18" t="s">
        <v>253</v>
      </c>
      <c r="H111" s="136">
        <f>0/4</f>
        <v>0</v>
      </c>
      <c r="I111" s="18" t="s">
        <v>357</v>
      </c>
      <c r="J111" s="136">
        <f>0/4</f>
        <v>0</v>
      </c>
      <c r="K111" s="18" t="s">
        <v>357</v>
      </c>
      <c r="L111" s="6">
        <v>1</v>
      </c>
    </row>
    <row r="112" spans="1:12" x14ac:dyDescent="0.25">
      <c r="A112" s="12"/>
      <c r="B112" t="s">
        <v>378</v>
      </c>
      <c r="C112" s="134" t="s">
        <v>260</v>
      </c>
      <c r="D112" s="18">
        <v>5</v>
      </c>
      <c r="E112" s="136">
        <f>5/5</f>
        <v>1</v>
      </c>
      <c r="F112" s="18" t="s">
        <v>379</v>
      </c>
      <c r="G112" s="18" t="s">
        <v>253</v>
      </c>
      <c r="H112" s="136">
        <f>0/5</f>
        <v>0</v>
      </c>
      <c r="I112" s="18" t="s">
        <v>357</v>
      </c>
      <c r="J112" s="136">
        <f>0/4</f>
        <v>0</v>
      </c>
      <c r="K112" s="18" t="s">
        <v>357</v>
      </c>
      <c r="L112" s="6">
        <v>1</v>
      </c>
    </row>
    <row r="113" spans="1:12" x14ac:dyDescent="0.25">
      <c r="A113" s="12"/>
      <c r="B113" t="s">
        <v>380</v>
      </c>
      <c r="C113" s="134" t="s">
        <v>260</v>
      </c>
      <c r="D113" s="18">
        <v>8</v>
      </c>
      <c r="E113" s="136">
        <f>8/8</f>
        <v>1</v>
      </c>
      <c r="F113" s="18" t="s">
        <v>253</v>
      </c>
      <c r="G113" s="18" t="s">
        <v>253</v>
      </c>
      <c r="H113" s="136">
        <f>0/8</f>
        <v>0</v>
      </c>
      <c r="I113" s="18" t="s">
        <v>357</v>
      </c>
      <c r="J113" s="136">
        <f>0/8</f>
        <v>0</v>
      </c>
      <c r="K113" s="18" t="s">
        <v>357</v>
      </c>
      <c r="L113" s="6">
        <v>1</v>
      </c>
    </row>
    <row r="114" spans="1:12" x14ac:dyDescent="0.25">
      <c r="A114" s="12"/>
      <c r="B114" t="s">
        <v>381</v>
      </c>
      <c r="C114" s="134" t="s">
        <v>260</v>
      </c>
      <c r="D114" s="18">
        <v>7</v>
      </c>
      <c r="E114" s="136">
        <f>7/7</f>
        <v>1</v>
      </c>
      <c r="F114" s="18" t="s">
        <v>253</v>
      </c>
      <c r="G114" s="18" t="s">
        <v>253</v>
      </c>
      <c r="H114" s="136">
        <f>0/7</f>
        <v>0</v>
      </c>
      <c r="I114" s="18" t="s">
        <v>357</v>
      </c>
      <c r="J114" s="136">
        <f>0/7</f>
        <v>0</v>
      </c>
      <c r="K114" s="18" t="s">
        <v>357</v>
      </c>
      <c r="L114" s="6">
        <v>1</v>
      </c>
    </row>
    <row r="115" spans="1:12" x14ac:dyDescent="0.25">
      <c r="A115" s="12"/>
      <c r="B115" t="s">
        <v>382</v>
      </c>
      <c r="C115" s="134" t="s">
        <v>260</v>
      </c>
      <c r="D115" s="18">
        <v>8</v>
      </c>
      <c r="E115" s="136">
        <f>0/8</f>
        <v>0</v>
      </c>
      <c r="F115" s="18" t="s">
        <v>357</v>
      </c>
      <c r="G115" s="18" t="s">
        <v>357</v>
      </c>
      <c r="H115" s="136">
        <f>8/8</f>
        <v>1</v>
      </c>
      <c r="I115" s="18" t="s">
        <v>357</v>
      </c>
      <c r="J115" s="136">
        <f>0/8</f>
        <v>0</v>
      </c>
      <c r="K115" s="18" t="s">
        <v>357</v>
      </c>
      <c r="L115" s="6">
        <v>1</v>
      </c>
    </row>
    <row r="116" spans="1:12" x14ac:dyDescent="0.25">
      <c r="A116" s="12"/>
      <c r="B116" t="s">
        <v>383</v>
      </c>
      <c r="C116" s="134" t="s">
        <v>260</v>
      </c>
      <c r="D116" s="18">
        <v>7</v>
      </c>
      <c r="E116" s="136">
        <f>7/7</f>
        <v>1</v>
      </c>
      <c r="F116" s="18" t="s">
        <v>253</v>
      </c>
      <c r="G116" s="18" t="s">
        <v>253</v>
      </c>
      <c r="H116" s="136">
        <f>0/7</f>
        <v>0</v>
      </c>
      <c r="I116" s="18" t="s">
        <v>357</v>
      </c>
      <c r="J116" s="136">
        <f>0/7</f>
        <v>0</v>
      </c>
      <c r="K116" s="18" t="s">
        <v>357</v>
      </c>
      <c r="L116" s="6">
        <v>1</v>
      </c>
    </row>
    <row r="117" spans="1:12" x14ac:dyDescent="0.25">
      <c r="A117" s="72"/>
      <c r="B117" t="s">
        <v>384</v>
      </c>
      <c r="C117" s="134" t="s">
        <v>260</v>
      </c>
      <c r="D117" s="18">
        <v>11</v>
      </c>
      <c r="E117" s="136">
        <f>11/11</f>
        <v>1</v>
      </c>
      <c r="F117" s="18" t="s">
        <v>253</v>
      </c>
      <c r="G117" s="18" t="s">
        <v>253</v>
      </c>
      <c r="H117" s="136">
        <f>0/11</f>
        <v>0</v>
      </c>
      <c r="I117" s="18" t="s">
        <v>357</v>
      </c>
      <c r="J117" s="136">
        <f>0/11</f>
        <v>0</v>
      </c>
      <c r="K117" s="18" t="s">
        <v>357</v>
      </c>
      <c r="L117" s="6">
        <v>1</v>
      </c>
    </row>
    <row r="118" spans="1:12" x14ac:dyDescent="0.25">
      <c r="A118" s="12"/>
      <c r="B118" t="s">
        <v>385</v>
      </c>
      <c r="C118" s="134" t="s">
        <v>260</v>
      </c>
      <c r="D118" s="18">
        <v>12</v>
      </c>
      <c r="E118" s="136">
        <f>12/12</f>
        <v>1</v>
      </c>
      <c r="F118" s="18" t="s">
        <v>253</v>
      </c>
      <c r="G118" s="18" t="s">
        <v>253</v>
      </c>
      <c r="H118" s="136">
        <f>0/12</f>
        <v>0</v>
      </c>
      <c r="I118" s="18" t="s">
        <v>357</v>
      </c>
      <c r="J118" s="136">
        <f>0/12</f>
        <v>0</v>
      </c>
      <c r="K118" s="18" t="s">
        <v>357</v>
      </c>
      <c r="L118" s="6">
        <v>1</v>
      </c>
    </row>
    <row r="119" spans="1:12" x14ac:dyDescent="0.25">
      <c r="A119" s="12"/>
      <c r="B119" t="s">
        <v>386</v>
      </c>
      <c r="C119" s="134" t="s">
        <v>260</v>
      </c>
      <c r="D119" s="18">
        <v>13</v>
      </c>
      <c r="E119" s="136">
        <f>13/13</f>
        <v>1</v>
      </c>
      <c r="F119" s="18" t="s">
        <v>253</v>
      </c>
      <c r="G119" s="18" t="s">
        <v>253</v>
      </c>
      <c r="H119" s="136">
        <f>0/13</f>
        <v>0</v>
      </c>
      <c r="I119" s="18" t="s">
        <v>357</v>
      </c>
      <c r="J119" s="136">
        <f>0/13</f>
        <v>0</v>
      </c>
      <c r="K119" s="18" t="s">
        <v>357</v>
      </c>
      <c r="L119" s="6">
        <v>1</v>
      </c>
    </row>
    <row r="120" spans="1:12" x14ac:dyDescent="0.25">
      <c r="A120" s="12"/>
      <c r="B120" t="s">
        <v>387</v>
      </c>
      <c r="C120" s="134" t="s">
        <v>260</v>
      </c>
      <c r="D120" s="18">
        <v>7</v>
      </c>
      <c r="E120" s="136">
        <f>7/7</f>
        <v>1</v>
      </c>
      <c r="F120" s="18" t="s">
        <v>253</v>
      </c>
      <c r="G120" s="18" t="s">
        <v>253</v>
      </c>
      <c r="H120" s="136">
        <f>0/7</f>
        <v>0</v>
      </c>
      <c r="I120" s="18" t="s">
        <v>357</v>
      </c>
      <c r="J120" s="136">
        <f>0/7</f>
        <v>0</v>
      </c>
      <c r="K120" s="18" t="s">
        <v>357</v>
      </c>
      <c r="L120" s="6">
        <v>1</v>
      </c>
    </row>
    <row r="121" spans="1:12" x14ac:dyDescent="0.25">
      <c r="A121" s="12"/>
      <c r="B121" t="s">
        <v>388</v>
      </c>
      <c r="C121" s="134" t="s">
        <v>260</v>
      </c>
      <c r="D121" s="18">
        <v>3</v>
      </c>
      <c r="E121" s="136">
        <f>3/3</f>
        <v>1</v>
      </c>
      <c r="F121" s="18" t="s">
        <v>253</v>
      </c>
      <c r="G121" s="18" t="s">
        <v>253</v>
      </c>
      <c r="H121" s="136">
        <f>0/3</f>
        <v>0</v>
      </c>
      <c r="I121" s="18" t="s">
        <v>357</v>
      </c>
      <c r="J121" s="136">
        <f>0/3</f>
        <v>0</v>
      </c>
      <c r="K121" s="18" t="s">
        <v>357</v>
      </c>
      <c r="L121" s="6">
        <v>1</v>
      </c>
    </row>
    <row r="122" spans="1:12" x14ac:dyDescent="0.25">
      <c r="A122" s="12"/>
      <c r="B122" t="s">
        <v>389</v>
      </c>
      <c r="C122" s="134" t="s">
        <v>260</v>
      </c>
      <c r="D122" s="18">
        <v>11</v>
      </c>
      <c r="E122" s="136">
        <f>1/11</f>
        <v>9.0909090909090912E-2</v>
      </c>
      <c r="F122" s="18" t="s">
        <v>253</v>
      </c>
      <c r="G122" s="18" t="s">
        <v>253</v>
      </c>
      <c r="H122" s="136">
        <f>0/11</f>
        <v>0</v>
      </c>
      <c r="I122" s="18" t="s">
        <v>357</v>
      </c>
      <c r="J122" s="136">
        <f>10/11</f>
        <v>0.90909090909090906</v>
      </c>
      <c r="K122" s="18" t="s">
        <v>253</v>
      </c>
      <c r="L122" s="6">
        <v>1</v>
      </c>
    </row>
    <row r="123" spans="1:12" x14ac:dyDescent="0.25">
      <c r="A123" s="12"/>
      <c r="B123" t="s">
        <v>390</v>
      </c>
      <c r="C123" s="134" t="s">
        <v>260</v>
      </c>
      <c r="D123" s="18">
        <v>9</v>
      </c>
      <c r="E123" s="136">
        <f>1/9</f>
        <v>0.1111111111111111</v>
      </c>
      <c r="F123" s="18" t="s">
        <v>253</v>
      </c>
      <c r="G123" s="18" t="s">
        <v>253</v>
      </c>
      <c r="H123" s="136">
        <f>0/9</f>
        <v>0</v>
      </c>
      <c r="I123" s="18" t="s">
        <v>357</v>
      </c>
      <c r="J123" s="136">
        <f>8/9</f>
        <v>0.88888888888888884</v>
      </c>
      <c r="K123" s="18" t="s">
        <v>253</v>
      </c>
      <c r="L123" s="6">
        <v>1</v>
      </c>
    </row>
    <row r="124" spans="1:12" x14ac:dyDescent="0.25">
      <c r="A124" s="12"/>
      <c r="B124" t="s">
        <v>391</v>
      </c>
      <c r="C124" s="134" t="s">
        <v>260</v>
      </c>
      <c r="D124" s="18">
        <v>8</v>
      </c>
      <c r="E124" s="136">
        <f>1/8</f>
        <v>0.125</v>
      </c>
      <c r="F124" s="18" t="s">
        <v>253</v>
      </c>
      <c r="G124" s="18" t="s">
        <v>253</v>
      </c>
      <c r="H124" s="136">
        <f>0/8</f>
        <v>0</v>
      </c>
      <c r="I124" s="18" t="s">
        <v>357</v>
      </c>
      <c r="J124" s="136">
        <f>7/8</f>
        <v>0.875</v>
      </c>
      <c r="K124" s="18" t="s">
        <v>253</v>
      </c>
      <c r="L124" s="6">
        <v>1</v>
      </c>
    </row>
    <row r="125" spans="1:12" x14ac:dyDescent="0.25">
      <c r="A125" s="12"/>
      <c r="B125" t="s">
        <v>392</v>
      </c>
      <c r="C125" s="134" t="s">
        <v>260</v>
      </c>
      <c r="D125" s="18">
        <v>30</v>
      </c>
      <c r="E125" s="136">
        <f>3/30</f>
        <v>0.1</v>
      </c>
      <c r="F125" s="18" t="s">
        <v>253</v>
      </c>
      <c r="G125" s="18" t="s">
        <v>253</v>
      </c>
      <c r="H125" s="136">
        <f>0/30</f>
        <v>0</v>
      </c>
      <c r="I125" s="18" t="s">
        <v>357</v>
      </c>
      <c r="J125" s="136">
        <f>27/30</f>
        <v>0.9</v>
      </c>
      <c r="K125" s="18" t="s">
        <v>253</v>
      </c>
      <c r="L125" s="6">
        <v>1</v>
      </c>
    </row>
    <row r="126" spans="1:12" x14ac:dyDescent="0.25">
      <c r="A126" s="12"/>
      <c r="B126" t="s">
        <v>393</v>
      </c>
      <c r="C126" s="134" t="s">
        <v>260</v>
      </c>
      <c r="D126" s="18">
        <v>16</v>
      </c>
      <c r="E126" s="136">
        <f>1/16</f>
        <v>6.25E-2</v>
      </c>
      <c r="F126" s="18" t="s">
        <v>253</v>
      </c>
      <c r="G126" s="18" t="s">
        <v>253</v>
      </c>
      <c r="H126" s="136">
        <f>0/16</f>
        <v>0</v>
      </c>
      <c r="I126" s="18" t="s">
        <v>357</v>
      </c>
      <c r="J126" s="136">
        <f>15/16</f>
        <v>0.9375</v>
      </c>
      <c r="K126" s="18" t="s">
        <v>253</v>
      </c>
      <c r="L126" s="6">
        <v>1</v>
      </c>
    </row>
    <row r="127" spans="1:12" x14ac:dyDescent="0.25">
      <c r="A127" s="13" t="s">
        <v>394</v>
      </c>
      <c r="C127" s="3"/>
      <c r="D127" s="18"/>
      <c r="E127" s="136"/>
      <c r="F127" s="18"/>
      <c r="G127" s="18"/>
      <c r="H127" s="136"/>
      <c r="I127" s="18"/>
      <c r="J127" s="136"/>
      <c r="K127" s="18"/>
      <c r="L127" s="6"/>
    </row>
    <row r="128" spans="1:12" x14ac:dyDescent="0.25">
      <c r="A128" s="12"/>
      <c r="B128" t="s">
        <v>395</v>
      </c>
      <c r="C128" s="134" t="s">
        <v>260</v>
      </c>
      <c r="D128" s="18">
        <v>6</v>
      </c>
      <c r="E128" s="136">
        <f>6/6</f>
        <v>1</v>
      </c>
      <c r="F128" s="18" t="s">
        <v>253</v>
      </c>
      <c r="G128" s="18" t="s">
        <v>357</v>
      </c>
      <c r="H128" s="136">
        <f>0/6</f>
        <v>0</v>
      </c>
      <c r="I128" s="18" t="s">
        <v>357</v>
      </c>
      <c r="J128" s="136">
        <f>0/6</f>
        <v>0</v>
      </c>
      <c r="K128" s="18" t="s">
        <v>357</v>
      </c>
      <c r="L128" s="6">
        <v>1</v>
      </c>
    </row>
    <row r="129" spans="1:12" x14ac:dyDescent="0.25">
      <c r="A129" s="12"/>
      <c r="B129" t="s">
        <v>396</v>
      </c>
      <c r="C129" s="134" t="s">
        <v>260</v>
      </c>
      <c r="D129" s="18">
        <v>8</v>
      </c>
      <c r="E129" s="136">
        <f>8/8</f>
        <v>1</v>
      </c>
      <c r="F129" s="18" t="s">
        <v>253</v>
      </c>
      <c r="G129" s="18" t="s">
        <v>357</v>
      </c>
      <c r="H129" s="136">
        <f>0/8</f>
        <v>0</v>
      </c>
      <c r="I129" s="18" t="s">
        <v>357</v>
      </c>
      <c r="J129" s="136">
        <f>0/8</f>
        <v>0</v>
      </c>
      <c r="K129" s="18" t="s">
        <v>357</v>
      </c>
      <c r="L129" s="6">
        <v>1</v>
      </c>
    </row>
    <row r="130" spans="1:12" x14ac:dyDescent="0.25">
      <c r="A130" s="12"/>
      <c r="B130" t="s">
        <v>397</v>
      </c>
      <c r="C130" s="134" t="s">
        <v>260</v>
      </c>
      <c r="D130" s="18">
        <v>6</v>
      </c>
      <c r="E130" s="136">
        <f>3/6</f>
        <v>0.5</v>
      </c>
      <c r="F130" s="18" t="s">
        <v>253</v>
      </c>
      <c r="G130" s="18" t="s">
        <v>253</v>
      </c>
      <c r="H130" s="136">
        <f>3/6</f>
        <v>0.5</v>
      </c>
      <c r="I130" s="18" t="s">
        <v>357</v>
      </c>
      <c r="J130" s="136">
        <f>0/6</f>
        <v>0</v>
      </c>
      <c r="K130" s="18" t="s">
        <v>357</v>
      </c>
      <c r="L130" s="6">
        <v>1</v>
      </c>
    </row>
    <row r="131" spans="1:12" x14ac:dyDescent="0.25">
      <c r="A131" s="12"/>
      <c r="B131" t="s">
        <v>398</v>
      </c>
      <c r="C131" s="134" t="s">
        <v>260</v>
      </c>
      <c r="D131" s="18">
        <v>17</v>
      </c>
      <c r="E131" s="136">
        <f>3/17</f>
        <v>0.17647058823529413</v>
      </c>
      <c r="F131" s="18" t="s">
        <v>253</v>
      </c>
      <c r="G131" s="18" t="s">
        <v>253</v>
      </c>
      <c r="H131" s="136">
        <f>14/17</f>
        <v>0.82352941176470584</v>
      </c>
      <c r="I131" s="18" t="s">
        <v>357</v>
      </c>
      <c r="J131" s="136">
        <f>0/17</f>
        <v>0</v>
      </c>
      <c r="K131" s="18" t="s">
        <v>357</v>
      </c>
      <c r="L131" s="6">
        <v>1</v>
      </c>
    </row>
    <row r="132" spans="1:12" x14ac:dyDescent="0.25">
      <c r="A132" s="12"/>
      <c r="B132" t="s">
        <v>399</v>
      </c>
      <c r="C132" s="134" t="s">
        <v>260</v>
      </c>
      <c r="D132" s="18">
        <v>16</v>
      </c>
      <c r="E132" s="136">
        <f>3/16</f>
        <v>0.1875</v>
      </c>
      <c r="F132" s="18" t="s">
        <v>253</v>
      </c>
      <c r="G132" s="18" t="s">
        <v>253</v>
      </c>
      <c r="H132" s="136">
        <f>13/16</f>
        <v>0.8125</v>
      </c>
      <c r="I132" s="18" t="s">
        <v>357</v>
      </c>
      <c r="J132" s="136">
        <f>0/16</f>
        <v>0</v>
      </c>
      <c r="K132" s="18" t="s">
        <v>357</v>
      </c>
      <c r="L132" s="6">
        <v>1</v>
      </c>
    </row>
    <row r="133" spans="1:12" x14ac:dyDescent="0.25">
      <c r="A133" s="12"/>
      <c r="B133" t="s">
        <v>400</v>
      </c>
      <c r="C133" s="134" t="s">
        <v>260</v>
      </c>
      <c r="D133" s="18">
        <v>5</v>
      </c>
      <c r="E133" s="136">
        <f>3/5</f>
        <v>0.6</v>
      </c>
      <c r="F133" s="18" t="s">
        <v>253</v>
      </c>
      <c r="G133" s="18" t="s">
        <v>253</v>
      </c>
      <c r="H133" s="136">
        <f>2/5</f>
        <v>0.4</v>
      </c>
      <c r="I133" s="18" t="s">
        <v>357</v>
      </c>
      <c r="J133" s="136">
        <f>0/5</f>
        <v>0</v>
      </c>
      <c r="K133" s="18" t="s">
        <v>357</v>
      </c>
      <c r="L133" s="6">
        <v>1</v>
      </c>
    </row>
    <row r="134" spans="1:12" x14ac:dyDescent="0.25">
      <c r="A134" s="12"/>
      <c r="B134" t="s">
        <v>401</v>
      </c>
      <c r="C134" s="134" t="s">
        <v>260</v>
      </c>
      <c r="D134" s="18">
        <v>6</v>
      </c>
      <c r="E134" s="136">
        <f>0/6</f>
        <v>0</v>
      </c>
      <c r="F134" s="18" t="s">
        <v>357</v>
      </c>
      <c r="G134" s="18" t="s">
        <v>357</v>
      </c>
      <c r="H134" s="136">
        <f>0/6</f>
        <v>0</v>
      </c>
      <c r="I134" s="18" t="s">
        <v>357</v>
      </c>
      <c r="J134" s="136">
        <f>0/6</f>
        <v>0</v>
      </c>
      <c r="K134" s="18" t="s">
        <v>357</v>
      </c>
      <c r="L134" s="6">
        <v>1</v>
      </c>
    </row>
    <row r="135" spans="1:12" x14ac:dyDescent="0.25">
      <c r="A135" s="12"/>
      <c r="B135" t="s">
        <v>402</v>
      </c>
      <c r="C135" s="134" t="s">
        <v>260</v>
      </c>
      <c r="D135" s="18">
        <v>6</v>
      </c>
      <c r="E135" s="136">
        <f>4/6</f>
        <v>0.66666666666666663</v>
      </c>
      <c r="F135" s="18" t="s">
        <v>253</v>
      </c>
      <c r="G135" s="18" t="s">
        <v>253</v>
      </c>
      <c r="H135" s="136">
        <f>2/6</f>
        <v>0.33333333333333331</v>
      </c>
      <c r="I135" s="18" t="s">
        <v>253</v>
      </c>
      <c r="J135" s="136">
        <f>0/6</f>
        <v>0</v>
      </c>
      <c r="K135" s="18" t="s">
        <v>357</v>
      </c>
      <c r="L135" s="6">
        <v>1</v>
      </c>
    </row>
    <row r="136" spans="1:12" x14ac:dyDescent="0.25">
      <c r="A136" s="12"/>
      <c r="B136" t="s">
        <v>403</v>
      </c>
      <c r="C136" s="134" t="s">
        <v>260</v>
      </c>
      <c r="D136" s="18">
        <v>3</v>
      </c>
      <c r="E136" s="136">
        <f>3/3</f>
        <v>1</v>
      </c>
      <c r="F136" s="18" t="s">
        <v>253</v>
      </c>
      <c r="G136" s="18" t="s">
        <v>253</v>
      </c>
      <c r="H136" s="136">
        <f>0/3</f>
        <v>0</v>
      </c>
      <c r="I136" s="18" t="s">
        <v>357</v>
      </c>
      <c r="J136" s="136">
        <f>0/3</f>
        <v>0</v>
      </c>
      <c r="K136" s="18" t="s">
        <v>357</v>
      </c>
      <c r="L136" s="6">
        <v>1</v>
      </c>
    </row>
    <row r="137" spans="1:12" x14ac:dyDescent="0.25">
      <c r="A137" s="12"/>
      <c r="B137" t="s">
        <v>404</v>
      </c>
      <c r="C137" s="134" t="s">
        <v>260</v>
      </c>
      <c r="D137" s="18">
        <v>11</v>
      </c>
      <c r="E137" s="136">
        <f>11/11</f>
        <v>1</v>
      </c>
      <c r="F137" s="18" t="s">
        <v>253</v>
      </c>
      <c r="G137" s="18" t="s">
        <v>253</v>
      </c>
      <c r="H137" s="136">
        <f>0/11</f>
        <v>0</v>
      </c>
      <c r="I137" s="18" t="s">
        <v>357</v>
      </c>
      <c r="J137" s="136">
        <f>0/11</f>
        <v>0</v>
      </c>
      <c r="K137" s="18" t="s">
        <v>357</v>
      </c>
      <c r="L137" s="6">
        <v>1</v>
      </c>
    </row>
    <row r="138" spans="1:12" x14ac:dyDescent="0.25">
      <c r="A138" s="12"/>
      <c r="B138" t="s">
        <v>405</v>
      </c>
      <c r="C138" s="134" t="s">
        <v>260</v>
      </c>
      <c r="D138" s="18">
        <v>7</v>
      </c>
      <c r="E138" s="136">
        <f>7/7</f>
        <v>1</v>
      </c>
      <c r="F138" s="18" t="s">
        <v>253</v>
      </c>
      <c r="G138" s="18" t="s">
        <v>253</v>
      </c>
      <c r="H138" s="136">
        <f>0/7</f>
        <v>0</v>
      </c>
      <c r="I138" s="18" t="s">
        <v>357</v>
      </c>
      <c r="J138" s="136">
        <f>0/7</f>
        <v>0</v>
      </c>
      <c r="K138" s="18" t="s">
        <v>357</v>
      </c>
      <c r="L138" s="6">
        <v>1</v>
      </c>
    </row>
    <row r="139" spans="1:12" x14ac:dyDescent="0.25">
      <c r="A139" s="12"/>
      <c r="B139" t="s">
        <v>406</v>
      </c>
      <c r="C139" s="134" t="s">
        <v>260</v>
      </c>
      <c r="D139" s="18">
        <v>2</v>
      </c>
      <c r="E139" s="136">
        <f>2/2</f>
        <v>1</v>
      </c>
      <c r="F139" s="18" t="s">
        <v>253</v>
      </c>
      <c r="G139" s="18" t="s">
        <v>253</v>
      </c>
      <c r="H139" s="136">
        <f>0/2</f>
        <v>0</v>
      </c>
      <c r="I139" s="18" t="s">
        <v>357</v>
      </c>
      <c r="J139" s="136">
        <f>0/2</f>
        <v>0</v>
      </c>
      <c r="K139" s="18" t="s">
        <v>357</v>
      </c>
      <c r="L139" s="6">
        <v>1</v>
      </c>
    </row>
    <row r="140" spans="1:12" x14ac:dyDescent="0.25">
      <c r="A140" s="12"/>
      <c r="B140" t="s">
        <v>407</v>
      </c>
      <c r="C140" s="134" t="s">
        <v>260</v>
      </c>
      <c r="D140" s="18">
        <v>2</v>
      </c>
      <c r="E140" s="136">
        <f>2/2</f>
        <v>1</v>
      </c>
      <c r="F140" s="18" t="s">
        <v>253</v>
      </c>
      <c r="G140" s="18" t="s">
        <v>253</v>
      </c>
      <c r="H140" s="136">
        <f>0/2</f>
        <v>0</v>
      </c>
      <c r="I140" s="18" t="s">
        <v>357</v>
      </c>
      <c r="J140" s="136">
        <f>0/2</f>
        <v>0</v>
      </c>
      <c r="K140" s="18" t="s">
        <v>357</v>
      </c>
      <c r="L140" s="6">
        <v>1</v>
      </c>
    </row>
    <row r="141" spans="1:12" x14ac:dyDescent="0.25">
      <c r="A141" s="12"/>
      <c r="B141" t="s">
        <v>408</v>
      </c>
      <c r="C141" s="134" t="s">
        <v>260</v>
      </c>
      <c r="D141" s="18">
        <v>2</v>
      </c>
      <c r="E141" s="136">
        <f>2/2</f>
        <v>1</v>
      </c>
      <c r="F141" s="18" t="s">
        <v>253</v>
      </c>
      <c r="G141" s="18" t="s">
        <v>253</v>
      </c>
      <c r="H141" s="136">
        <f>0/2</f>
        <v>0</v>
      </c>
      <c r="I141" s="18" t="s">
        <v>357</v>
      </c>
      <c r="J141" s="136">
        <f>0/2</f>
        <v>0</v>
      </c>
      <c r="K141" s="18" t="s">
        <v>357</v>
      </c>
      <c r="L141" s="6">
        <v>1</v>
      </c>
    </row>
    <row r="142" spans="1:12" x14ac:dyDescent="0.25">
      <c r="A142" s="12"/>
      <c r="B142" t="s">
        <v>409</v>
      </c>
      <c r="C142" s="134" t="s">
        <v>260</v>
      </c>
      <c r="D142" s="18">
        <v>2</v>
      </c>
      <c r="E142" s="136">
        <f>2/2</f>
        <v>1</v>
      </c>
      <c r="F142" s="18" t="s">
        <v>410</v>
      </c>
      <c r="G142" s="18" t="s">
        <v>253</v>
      </c>
      <c r="H142" s="136">
        <f>0/2</f>
        <v>0</v>
      </c>
      <c r="I142" s="18" t="s">
        <v>357</v>
      </c>
      <c r="J142" s="136">
        <f>0/2</f>
        <v>0</v>
      </c>
      <c r="K142" s="18" t="s">
        <v>357</v>
      </c>
      <c r="L142" s="6">
        <v>1</v>
      </c>
    </row>
    <row r="143" spans="1:12" x14ac:dyDescent="0.25">
      <c r="A143" s="13" t="s">
        <v>411</v>
      </c>
      <c r="C143" s="3"/>
      <c r="D143" s="18"/>
      <c r="E143" s="136"/>
      <c r="F143" s="18"/>
      <c r="G143" s="18"/>
      <c r="H143" s="136"/>
      <c r="I143" s="18"/>
      <c r="J143" s="136"/>
      <c r="K143" s="18"/>
      <c r="L143" s="6"/>
    </row>
    <row r="144" spans="1:12" x14ac:dyDescent="0.25">
      <c r="A144" s="12"/>
      <c r="B144" t="s">
        <v>412</v>
      </c>
      <c r="C144" s="134" t="s">
        <v>259</v>
      </c>
      <c r="D144" s="18">
        <v>5</v>
      </c>
      <c r="E144" s="136"/>
      <c r="F144" s="18"/>
      <c r="G144" s="18"/>
      <c r="H144" s="136"/>
      <c r="I144" s="18"/>
      <c r="J144" s="136"/>
      <c r="K144" s="18"/>
      <c r="L144" s="6">
        <v>1</v>
      </c>
    </row>
    <row r="145" spans="1:12" x14ac:dyDescent="0.25">
      <c r="A145" s="12"/>
      <c r="B145" t="s">
        <v>413</v>
      </c>
      <c r="C145" s="134" t="s">
        <v>259</v>
      </c>
      <c r="D145" s="18">
        <v>5</v>
      </c>
      <c r="E145" s="136"/>
      <c r="F145" s="18"/>
      <c r="G145" s="18"/>
      <c r="H145" s="136"/>
      <c r="I145" s="18"/>
      <c r="J145" s="136"/>
      <c r="K145" s="18"/>
      <c r="L145" s="6">
        <v>1</v>
      </c>
    </row>
    <row r="146" spans="1:12" x14ac:dyDescent="0.25">
      <c r="A146" s="13" t="s">
        <v>414</v>
      </c>
      <c r="C146" s="3"/>
      <c r="D146" s="18"/>
      <c r="E146" s="136"/>
      <c r="F146" s="18"/>
      <c r="G146" s="18"/>
      <c r="H146" s="136"/>
      <c r="I146" s="18"/>
      <c r="J146" s="136"/>
      <c r="K146" s="18"/>
      <c r="L146" s="6"/>
    </row>
    <row r="147" spans="1:12" x14ac:dyDescent="0.25">
      <c r="A147" s="12"/>
      <c r="B147" t="s">
        <v>415</v>
      </c>
      <c r="C147" s="134" t="s">
        <v>259</v>
      </c>
      <c r="D147" s="18">
        <v>10</v>
      </c>
      <c r="E147" s="136">
        <f>10/10</f>
        <v>1</v>
      </c>
      <c r="F147" s="18" t="s">
        <v>253</v>
      </c>
      <c r="G147" s="18" t="s">
        <v>253</v>
      </c>
      <c r="H147" s="136">
        <f>0/10</f>
        <v>0</v>
      </c>
      <c r="I147" s="18" t="s">
        <v>357</v>
      </c>
      <c r="J147" s="136">
        <f>0/10</f>
        <v>0</v>
      </c>
      <c r="K147" s="18" t="s">
        <v>357</v>
      </c>
      <c r="L147" s="6">
        <v>1</v>
      </c>
    </row>
    <row r="148" spans="1:12" x14ac:dyDescent="0.25">
      <c r="A148" s="72"/>
      <c r="B148" t="s">
        <v>416</v>
      </c>
      <c r="C148" s="134" t="s">
        <v>259</v>
      </c>
      <c r="D148" s="18">
        <v>10</v>
      </c>
      <c r="E148" s="136"/>
      <c r="F148" s="18"/>
      <c r="G148" s="18"/>
      <c r="H148" s="136"/>
      <c r="I148" s="18"/>
      <c r="J148" s="136"/>
      <c r="K148" s="18"/>
      <c r="L148" s="6">
        <v>1</v>
      </c>
    </row>
    <row r="149" spans="1:12" x14ac:dyDescent="0.25">
      <c r="A149" s="12"/>
      <c r="B149" t="s">
        <v>417</v>
      </c>
      <c r="C149" s="134" t="s">
        <v>259</v>
      </c>
      <c r="D149" s="18">
        <v>8</v>
      </c>
      <c r="E149" s="136">
        <f>8/8</f>
        <v>1</v>
      </c>
      <c r="F149" s="18" t="s">
        <v>253</v>
      </c>
      <c r="G149" s="18" t="s">
        <v>253</v>
      </c>
      <c r="H149" s="136">
        <f>0/8</f>
        <v>0</v>
      </c>
      <c r="I149" s="18" t="s">
        <v>357</v>
      </c>
      <c r="J149" s="136">
        <f>0/8</f>
        <v>0</v>
      </c>
      <c r="K149" s="18" t="s">
        <v>357</v>
      </c>
      <c r="L149" s="6">
        <v>1</v>
      </c>
    </row>
    <row r="150" spans="1:12" x14ac:dyDescent="0.25">
      <c r="A150" s="12"/>
      <c r="B150" t="s">
        <v>418</v>
      </c>
      <c r="C150" s="134" t="s">
        <v>259</v>
      </c>
      <c r="D150" s="18">
        <v>14</v>
      </c>
      <c r="E150" s="136">
        <f>12/14</f>
        <v>0.8571428571428571</v>
      </c>
      <c r="F150" s="18" t="s">
        <v>253</v>
      </c>
      <c r="G150" s="18" t="s">
        <v>253</v>
      </c>
      <c r="H150" s="136">
        <f>0/14</f>
        <v>0</v>
      </c>
      <c r="I150" s="18" t="s">
        <v>357</v>
      </c>
      <c r="J150" s="136">
        <f>0/14</f>
        <v>0</v>
      </c>
      <c r="K150" s="18" t="s">
        <v>357</v>
      </c>
      <c r="L150" s="6">
        <v>1</v>
      </c>
    </row>
    <row r="151" spans="1:12" x14ac:dyDescent="0.25">
      <c r="A151" s="72"/>
      <c r="B151" t="s">
        <v>419</v>
      </c>
      <c r="C151" s="134" t="s">
        <v>259</v>
      </c>
      <c r="D151" s="18">
        <v>12</v>
      </c>
      <c r="E151" s="136"/>
      <c r="F151" s="18"/>
      <c r="G151" s="18"/>
      <c r="H151" s="136"/>
      <c r="I151" s="18"/>
      <c r="J151" s="136"/>
      <c r="K151" s="18"/>
      <c r="L151" s="6">
        <v>1</v>
      </c>
    </row>
    <row r="152" spans="1:12" ht="30" x14ac:dyDescent="0.25">
      <c r="A152" s="75" t="s">
        <v>420</v>
      </c>
      <c r="C152" s="3"/>
      <c r="D152" s="18"/>
      <c r="E152" s="136"/>
      <c r="F152" s="18"/>
      <c r="G152" s="18"/>
      <c r="H152" s="136"/>
      <c r="I152" s="18"/>
      <c r="J152" s="136"/>
      <c r="K152" s="18"/>
      <c r="L152" s="6"/>
    </row>
    <row r="153" spans="1:12" x14ac:dyDescent="0.25">
      <c r="A153" s="12"/>
      <c r="B153" t="s">
        <v>421</v>
      </c>
      <c r="C153" s="134" t="s">
        <v>479</v>
      </c>
      <c r="D153" s="18">
        <v>4</v>
      </c>
      <c r="E153" s="136">
        <f>1/4</f>
        <v>0.25</v>
      </c>
      <c r="F153" s="76" t="s">
        <v>253</v>
      </c>
      <c r="G153" s="18" t="s">
        <v>357</v>
      </c>
      <c r="H153" s="136">
        <v>0</v>
      </c>
      <c r="I153" s="18" t="s">
        <v>357</v>
      </c>
      <c r="J153" s="136" t="s">
        <v>270</v>
      </c>
      <c r="K153" s="18" t="s">
        <v>270</v>
      </c>
      <c r="L153" s="6">
        <v>1</v>
      </c>
    </row>
    <row r="154" spans="1:12" x14ac:dyDescent="0.25">
      <c r="A154" s="12"/>
      <c r="B154" t="s">
        <v>422</v>
      </c>
      <c r="C154" s="134" t="s">
        <v>479</v>
      </c>
      <c r="D154" s="18">
        <v>5</v>
      </c>
      <c r="E154" s="136">
        <f>1/5</f>
        <v>0.2</v>
      </c>
      <c r="F154" s="76" t="s">
        <v>253</v>
      </c>
      <c r="G154" s="18" t="s">
        <v>357</v>
      </c>
      <c r="H154" s="136">
        <v>0</v>
      </c>
      <c r="I154" s="18" t="s">
        <v>357</v>
      </c>
      <c r="J154" s="136" t="s">
        <v>270</v>
      </c>
      <c r="K154" s="18" t="s">
        <v>270</v>
      </c>
      <c r="L154" s="6">
        <v>1</v>
      </c>
    </row>
    <row r="155" spans="1:12" x14ac:dyDescent="0.25">
      <c r="A155" s="12"/>
      <c r="B155" t="s">
        <v>423</v>
      </c>
      <c r="C155" s="134" t="s">
        <v>479</v>
      </c>
      <c r="D155" s="18">
        <v>4</v>
      </c>
      <c r="E155" s="136">
        <f>2/4</f>
        <v>0.5</v>
      </c>
      <c r="F155" s="76" t="s">
        <v>253</v>
      </c>
      <c r="G155" s="18" t="s">
        <v>357</v>
      </c>
      <c r="H155" s="136">
        <v>0</v>
      </c>
      <c r="I155" s="18" t="s">
        <v>357</v>
      </c>
      <c r="J155" s="136" t="s">
        <v>270</v>
      </c>
      <c r="K155" s="18" t="s">
        <v>270</v>
      </c>
      <c r="L155" s="6">
        <v>1</v>
      </c>
    </row>
    <row r="156" spans="1:12" x14ac:dyDescent="0.25">
      <c r="A156" s="12"/>
      <c r="B156" t="s">
        <v>424</v>
      </c>
      <c r="C156" s="134" t="s">
        <v>479</v>
      </c>
      <c r="D156" s="18">
        <v>2</v>
      </c>
      <c r="E156" s="136">
        <f>2/2</f>
        <v>1</v>
      </c>
      <c r="F156" s="76" t="s">
        <v>253</v>
      </c>
      <c r="G156" s="18" t="s">
        <v>357</v>
      </c>
      <c r="H156" s="136">
        <v>0</v>
      </c>
      <c r="I156" s="18" t="s">
        <v>357</v>
      </c>
      <c r="J156" s="136" t="s">
        <v>425</v>
      </c>
      <c r="K156" s="18" t="s">
        <v>425</v>
      </c>
      <c r="L156" s="6">
        <v>1</v>
      </c>
    </row>
    <row r="157" spans="1:12" x14ac:dyDescent="0.25">
      <c r="A157" s="12"/>
      <c r="B157" t="s">
        <v>426</v>
      </c>
      <c r="C157" s="134" t="s">
        <v>479</v>
      </c>
      <c r="D157" s="18">
        <v>2</v>
      </c>
      <c r="E157" s="136">
        <f>2/2</f>
        <v>1</v>
      </c>
      <c r="F157" s="76" t="s">
        <v>253</v>
      </c>
      <c r="G157" s="18" t="s">
        <v>357</v>
      </c>
      <c r="H157" s="136">
        <v>0</v>
      </c>
      <c r="I157" s="18" t="s">
        <v>357</v>
      </c>
      <c r="J157" s="136" t="s">
        <v>425</v>
      </c>
      <c r="K157" s="18" t="s">
        <v>425</v>
      </c>
      <c r="L157" s="6">
        <v>1</v>
      </c>
    </row>
    <row r="158" spans="1:12" x14ac:dyDescent="0.25">
      <c r="A158" s="12"/>
      <c r="B158" t="s">
        <v>427</v>
      </c>
      <c r="C158" s="134" t="s">
        <v>479</v>
      </c>
      <c r="D158" s="18">
        <v>2</v>
      </c>
      <c r="E158" s="136">
        <f>2/2</f>
        <v>1</v>
      </c>
      <c r="F158" s="76" t="s">
        <v>253</v>
      </c>
      <c r="G158" s="18" t="s">
        <v>357</v>
      </c>
      <c r="H158" s="136">
        <v>0</v>
      </c>
      <c r="I158" s="18" t="s">
        <v>357</v>
      </c>
      <c r="J158" s="136" t="s">
        <v>425</v>
      </c>
      <c r="K158" s="18" t="s">
        <v>425</v>
      </c>
      <c r="L158" s="6">
        <v>1</v>
      </c>
    </row>
    <row r="159" spans="1:12" x14ac:dyDescent="0.25">
      <c r="A159" s="13" t="s">
        <v>428</v>
      </c>
      <c r="C159" s="134"/>
      <c r="D159" s="18"/>
      <c r="E159" s="136"/>
      <c r="F159" s="18"/>
      <c r="G159" s="18"/>
      <c r="H159" s="136"/>
      <c r="I159" s="18"/>
      <c r="J159" s="136"/>
      <c r="K159" s="18"/>
      <c r="L159" s="6"/>
    </row>
    <row r="160" spans="1:12" x14ac:dyDescent="0.25">
      <c r="A160" s="12"/>
      <c r="B160" t="s">
        <v>429</v>
      </c>
      <c r="C160" s="134" t="s">
        <v>257</v>
      </c>
      <c r="D160" s="18">
        <v>4</v>
      </c>
      <c r="E160" s="136"/>
      <c r="F160" s="18"/>
      <c r="G160" s="18"/>
      <c r="H160" s="136"/>
      <c r="I160" s="18"/>
      <c r="J160" s="136"/>
      <c r="K160" s="18"/>
      <c r="L160" s="6">
        <v>1</v>
      </c>
    </row>
    <row r="161" spans="1:12" x14ac:dyDescent="0.25">
      <c r="A161" s="12"/>
      <c r="B161" t="s">
        <v>430</v>
      </c>
      <c r="C161" s="134" t="s">
        <v>257</v>
      </c>
      <c r="D161" s="18">
        <v>5</v>
      </c>
      <c r="E161" s="136">
        <f>2/5</f>
        <v>0.4</v>
      </c>
      <c r="F161" s="76" t="s">
        <v>253</v>
      </c>
      <c r="G161" s="18" t="s">
        <v>357</v>
      </c>
      <c r="H161" s="136">
        <v>0</v>
      </c>
      <c r="I161" s="18" t="s">
        <v>357</v>
      </c>
      <c r="J161" s="136" t="s">
        <v>270</v>
      </c>
      <c r="K161" s="18" t="s">
        <v>270</v>
      </c>
      <c r="L161" s="6">
        <v>1</v>
      </c>
    </row>
    <row r="162" spans="1:12" x14ac:dyDescent="0.25">
      <c r="A162" s="12"/>
      <c r="B162" t="s">
        <v>431</v>
      </c>
      <c r="C162" s="134" t="s">
        <v>257</v>
      </c>
      <c r="D162" s="18">
        <v>6</v>
      </c>
      <c r="E162" s="136">
        <f>6/6</f>
        <v>1</v>
      </c>
      <c r="F162" s="76" t="s">
        <v>253</v>
      </c>
      <c r="G162" s="18" t="s">
        <v>357</v>
      </c>
      <c r="H162" s="136">
        <v>0</v>
      </c>
      <c r="I162" s="18" t="s">
        <v>357</v>
      </c>
      <c r="J162" s="136" t="s">
        <v>270</v>
      </c>
      <c r="K162" s="18" t="s">
        <v>270</v>
      </c>
      <c r="L162" s="6">
        <v>1</v>
      </c>
    </row>
    <row r="163" spans="1:12" x14ac:dyDescent="0.25">
      <c r="A163" s="72"/>
      <c r="B163" t="s">
        <v>432</v>
      </c>
      <c r="C163" s="134" t="s">
        <v>257</v>
      </c>
      <c r="D163" s="18">
        <v>9</v>
      </c>
      <c r="E163" s="136">
        <f>1/9</f>
        <v>0.1111111111111111</v>
      </c>
      <c r="F163" s="76" t="s">
        <v>253</v>
      </c>
      <c r="G163" s="18" t="s">
        <v>357</v>
      </c>
      <c r="H163" s="136">
        <v>0</v>
      </c>
      <c r="I163" s="18" t="s">
        <v>357</v>
      </c>
      <c r="J163" s="136" t="s">
        <v>270</v>
      </c>
      <c r="K163" s="18" t="s">
        <v>270</v>
      </c>
      <c r="L163" s="6">
        <v>1</v>
      </c>
    </row>
    <row r="164" spans="1:12" x14ac:dyDescent="0.25">
      <c r="A164" s="12"/>
      <c r="B164" t="s">
        <v>433</v>
      </c>
      <c r="C164" s="134" t="s">
        <v>257</v>
      </c>
      <c r="D164" s="18">
        <v>5</v>
      </c>
      <c r="E164" s="136">
        <f>5/5</f>
        <v>1</v>
      </c>
      <c r="F164" s="76" t="s">
        <v>253</v>
      </c>
      <c r="G164" s="18" t="s">
        <v>357</v>
      </c>
      <c r="H164" s="136">
        <v>0</v>
      </c>
      <c r="I164" s="18" t="s">
        <v>357</v>
      </c>
      <c r="J164" s="136" t="s">
        <v>270</v>
      </c>
      <c r="K164" s="18" t="s">
        <v>270</v>
      </c>
      <c r="L164" s="6">
        <v>1</v>
      </c>
    </row>
    <row r="165" spans="1:12" x14ac:dyDescent="0.25">
      <c r="A165" s="72"/>
      <c r="B165" t="s">
        <v>434</v>
      </c>
      <c r="C165" s="134" t="s">
        <v>257</v>
      </c>
      <c r="D165" s="18">
        <v>5</v>
      </c>
      <c r="E165" s="136">
        <f>5/5</f>
        <v>1</v>
      </c>
      <c r="F165" s="76" t="s">
        <v>253</v>
      </c>
      <c r="G165" s="18" t="s">
        <v>357</v>
      </c>
      <c r="H165" s="136">
        <v>0</v>
      </c>
      <c r="I165" s="18" t="s">
        <v>357</v>
      </c>
      <c r="J165" s="136" t="s">
        <v>270</v>
      </c>
      <c r="K165" s="18" t="s">
        <v>270</v>
      </c>
      <c r="L165" s="6">
        <v>1</v>
      </c>
    </row>
    <row r="166" spans="1:12" x14ac:dyDescent="0.25">
      <c r="A166" s="12"/>
      <c r="B166" t="s">
        <v>435</v>
      </c>
      <c r="C166" s="134" t="s">
        <v>257</v>
      </c>
      <c r="D166" s="18">
        <v>8</v>
      </c>
      <c r="E166" s="136">
        <f>8/8</f>
        <v>1</v>
      </c>
      <c r="F166" s="76" t="s">
        <v>253</v>
      </c>
      <c r="G166" s="18" t="s">
        <v>253</v>
      </c>
      <c r="H166" s="136">
        <v>0</v>
      </c>
      <c r="I166" s="18" t="s">
        <v>357</v>
      </c>
      <c r="J166" s="136" t="s">
        <v>357</v>
      </c>
      <c r="K166" s="18" t="s">
        <v>357</v>
      </c>
      <c r="L166" s="6">
        <v>1</v>
      </c>
    </row>
    <row r="167" spans="1:12" x14ac:dyDescent="0.25">
      <c r="A167" s="12"/>
      <c r="B167" t="s">
        <v>436</v>
      </c>
      <c r="C167" s="134" t="s">
        <v>257</v>
      </c>
      <c r="D167" s="18">
        <v>7</v>
      </c>
      <c r="E167" s="136">
        <f>5/7</f>
        <v>0.7142857142857143</v>
      </c>
      <c r="F167" s="76" t="s">
        <v>253</v>
      </c>
      <c r="G167" s="18" t="s">
        <v>357</v>
      </c>
      <c r="H167" s="136">
        <v>0</v>
      </c>
      <c r="I167" s="18" t="s">
        <v>357</v>
      </c>
      <c r="J167" s="136" t="s">
        <v>270</v>
      </c>
      <c r="K167" s="18" t="s">
        <v>270</v>
      </c>
      <c r="L167" s="6">
        <v>1</v>
      </c>
    </row>
    <row r="168" spans="1:12" x14ac:dyDescent="0.25">
      <c r="A168" s="12"/>
      <c r="B168" t="s">
        <v>437</v>
      </c>
      <c r="C168" s="134" t="s">
        <v>257</v>
      </c>
      <c r="D168" s="18">
        <v>11</v>
      </c>
      <c r="E168" s="136"/>
      <c r="F168" s="18"/>
      <c r="G168" s="18"/>
      <c r="H168" s="136"/>
      <c r="I168" s="18"/>
      <c r="J168" s="136"/>
      <c r="K168" s="18"/>
      <c r="L168" s="6">
        <v>1</v>
      </c>
    </row>
    <row r="169" spans="1:12" x14ac:dyDescent="0.25">
      <c r="A169" s="12"/>
      <c r="B169" t="s">
        <v>438</v>
      </c>
      <c r="C169" s="134" t="s">
        <v>257</v>
      </c>
      <c r="D169" s="18">
        <v>5</v>
      </c>
      <c r="E169" s="136">
        <f>4/5</f>
        <v>0.8</v>
      </c>
      <c r="F169" s="76" t="s">
        <v>253</v>
      </c>
      <c r="G169" s="18" t="s">
        <v>253</v>
      </c>
      <c r="H169" s="136">
        <f>0/5</f>
        <v>0</v>
      </c>
      <c r="I169" s="18" t="s">
        <v>357</v>
      </c>
      <c r="J169" s="136">
        <f>0/5</f>
        <v>0</v>
      </c>
      <c r="K169" s="18" t="s">
        <v>270</v>
      </c>
      <c r="L169" s="6">
        <v>1</v>
      </c>
    </row>
    <row r="170" spans="1:12" x14ac:dyDescent="0.25">
      <c r="A170" s="12"/>
      <c r="B170" t="s">
        <v>439</v>
      </c>
      <c r="C170" s="134" t="s">
        <v>257</v>
      </c>
      <c r="D170" s="18">
        <v>7</v>
      </c>
      <c r="E170" s="136"/>
      <c r="F170" s="18"/>
      <c r="G170" s="18"/>
      <c r="H170" s="136"/>
      <c r="I170" s="18"/>
      <c r="J170" s="136"/>
      <c r="K170" s="18"/>
      <c r="L170" s="6">
        <v>1</v>
      </c>
    </row>
    <row r="171" spans="1:12" x14ac:dyDescent="0.25">
      <c r="A171" s="12"/>
      <c r="B171" t="s">
        <v>440</v>
      </c>
      <c r="C171" s="134" t="s">
        <v>257</v>
      </c>
      <c r="D171" s="18">
        <v>4</v>
      </c>
      <c r="E171" s="136"/>
      <c r="F171" s="18"/>
      <c r="G171" s="18"/>
      <c r="H171" s="136"/>
      <c r="I171" s="18"/>
      <c r="J171" s="136"/>
      <c r="K171" s="18"/>
      <c r="L171" s="6">
        <v>1</v>
      </c>
    </row>
    <row r="172" spans="1:12" x14ac:dyDescent="0.25">
      <c r="A172" s="72"/>
      <c r="B172" t="s">
        <v>441</v>
      </c>
      <c r="C172" s="134" t="s">
        <v>257</v>
      </c>
      <c r="D172" s="18">
        <v>7</v>
      </c>
      <c r="E172" s="136"/>
      <c r="F172" s="18"/>
      <c r="G172" s="18"/>
      <c r="H172" s="136"/>
      <c r="I172" s="18"/>
      <c r="J172" s="136"/>
      <c r="K172" s="18"/>
      <c r="L172" s="6">
        <v>1</v>
      </c>
    </row>
    <row r="173" spans="1:12" x14ac:dyDescent="0.25">
      <c r="A173" s="12"/>
      <c r="B173" t="s">
        <v>442</v>
      </c>
      <c r="C173" s="134" t="s">
        <v>257</v>
      </c>
      <c r="D173" s="18">
        <v>4</v>
      </c>
      <c r="E173" s="136"/>
      <c r="F173" s="18"/>
      <c r="G173" s="18"/>
      <c r="H173" s="136"/>
      <c r="I173" s="18"/>
      <c r="J173" s="136"/>
      <c r="K173" s="18"/>
      <c r="L173" s="6">
        <v>1</v>
      </c>
    </row>
    <row r="174" spans="1:12" x14ac:dyDescent="0.25">
      <c r="A174" s="12"/>
      <c r="B174" t="s">
        <v>443</v>
      </c>
      <c r="C174" s="134" t="s">
        <v>257</v>
      </c>
      <c r="D174" s="18">
        <v>11</v>
      </c>
      <c r="E174" s="136">
        <f>2/11</f>
        <v>0.18181818181818182</v>
      </c>
      <c r="F174" s="18" t="s">
        <v>253</v>
      </c>
      <c r="G174" s="18" t="s">
        <v>253</v>
      </c>
      <c r="H174" s="136">
        <f>0/11</f>
        <v>0</v>
      </c>
      <c r="I174" s="18" t="s">
        <v>357</v>
      </c>
      <c r="J174" s="136">
        <f>0/11</f>
        <v>0</v>
      </c>
      <c r="K174" s="18" t="s">
        <v>270</v>
      </c>
      <c r="L174" s="6">
        <v>1</v>
      </c>
    </row>
    <row r="175" spans="1:12" x14ac:dyDescent="0.25">
      <c r="A175" s="12"/>
      <c r="B175" t="s">
        <v>444</v>
      </c>
      <c r="C175" s="134" t="s">
        <v>257</v>
      </c>
      <c r="D175" s="18">
        <v>5</v>
      </c>
      <c r="E175" s="136"/>
      <c r="F175" s="18"/>
      <c r="G175" s="18"/>
      <c r="H175" s="136"/>
      <c r="I175" s="18"/>
      <c r="J175" s="136"/>
      <c r="K175" s="18"/>
      <c r="L175" s="6">
        <v>1</v>
      </c>
    </row>
    <row r="176" spans="1:12" x14ac:dyDescent="0.25">
      <c r="A176" s="12"/>
      <c r="B176" t="s">
        <v>445</v>
      </c>
      <c r="C176" s="134" t="s">
        <v>257</v>
      </c>
      <c r="D176" s="18">
        <v>7</v>
      </c>
      <c r="E176" s="136">
        <f>2/7</f>
        <v>0.2857142857142857</v>
      </c>
      <c r="F176" s="18" t="s">
        <v>253</v>
      </c>
      <c r="G176" s="18" t="s">
        <v>253</v>
      </c>
      <c r="H176" s="136">
        <f>0/7</f>
        <v>0</v>
      </c>
      <c r="I176" s="18" t="s">
        <v>357</v>
      </c>
      <c r="J176" s="136">
        <f>0/7</f>
        <v>0</v>
      </c>
      <c r="K176" s="18" t="s">
        <v>270</v>
      </c>
      <c r="L176" s="6">
        <v>1</v>
      </c>
    </row>
    <row r="177" spans="1:12" x14ac:dyDescent="0.25">
      <c r="A177" s="12"/>
      <c r="B177" t="s">
        <v>446</v>
      </c>
      <c r="C177" s="134" t="s">
        <v>257</v>
      </c>
      <c r="D177" s="18">
        <v>3</v>
      </c>
      <c r="E177" s="136"/>
      <c r="F177" s="18"/>
      <c r="G177" s="18"/>
      <c r="H177" s="136"/>
      <c r="I177" s="18"/>
      <c r="J177" s="136"/>
      <c r="K177" s="18"/>
      <c r="L177" s="6">
        <v>1</v>
      </c>
    </row>
    <row r="178" spans="1:12" x14ac:dyDescent="0.25">
      <c r="A178" s="12"/>
      <c r="B178" t="s">
        <v>447</v>
      </c>
      <c r="C178" s="134" t="s">
        <v>257</v>
      </c>
      <c r="D178" s="18">
        <v>4</v>
      </c>
      <c r="E178" s="136"/>
      <c r="F178" s="18"/>
      <c r="G178" s="18"/>
      <c r="H178" s="136"/>
      <c r="I178" s="18"/>
      <c r="J178" s="136"/>
      <c r="K178" s="18"/>
      <c r="L178" s="6">
        <v>1</v>
      </c>
    </row>
    <row r="179" spans="1:12" x14ac:dyDescent="0.25">
      <c r="A179" s="72"/>
      <c r="B179" t="s">
        <v>448</v>
      </c>
      <c r="C179" s="134" t="s">
        <v>257</v>
      </c>
      <c r="D179" s="18">
        <v>4</v>
      </c>
      <c r="E179" s="136"/>
      <c r="F179" s="18"/>
      <c r="G179" s="18"/>
      <c r="H179" s="136"/>
      <c r="I179" s="18"/>
      <c r="J179" s="136"/>
      <c r="K179" s="18"/>
      <c r="L179" s="6">
        <v>1</v>
      </c>
    </row>
    <row r="180" spans="1:12" x14ac:dyDescent="0.25">
      <c r="A180" s="12"/>
      <c r="B180" t="s">
        <v>449</v>
      </c>
      <c r="C180" s="134" t="s">
        <v>257</v>
      </c>
      <c r="D180" s="18">
        <v>6</v>
      </c>
      <c r="E180" s="136"/>
      <c r="F180" s="18"/>
      <c r="G180" s="18"/>
      <c r="H180" s="136"/>
      <c r="I180" s="18"/>
      <c r="J180" s="136"/>
      <c r="K180" s="18"/>
      <c r="L180" s="6">
        <v>1</v>
      </c>
    </row>
    <row r="181" spans="1:12" x14ac:dyDescent="0.25">
      <c r="A181" s="12"/>
      <c r="B181" t="s">
        <v>450</v>
      </c>
      <c r="C181" s="134" t="s">
        <v>257</v>
      </c>
      <c r="D181" s="18">
        <v>5</v>
      </c>
      <c r="E181" s="136"/>
      <c r="F181" s="18"/>
      <c r="G181" s="18"/>
      <c r="H181" s="136"/>
      <c r="I181" s="18"/>
      <c r="J181" s="136"/>
      <c r="K181" s="18"/>
      <c r="L181" s="6">
        <v>1</v>
      </c>
    </row>
    <row r="182" spans="1:12" x14ac:dyDescent="0.25">
      <c r="A182" s="12"/>
      <c r="B182" t="s">
        <v>451</v>
      </c>
      <c r="C182" s="134" t="s">
        <v>257</v>
      </c>
      <c r="D182" s="18">
        <v>10</v>
      </c>
      <c r="E182" s="136">
        <f>2/10</f>
        <v>0.2</v>
      </c>
      <c r="F182" s="18" t="s">
        <v>253</v>
      </c>
      <c r="G182" s="18" t="s">
        <v>253</v>
      </c>
      <c r="H182" s="136">
        <f>0/10</f>
        <v>0</v>
      </c>
      <c r="I182" s="18" t="s">
        <v>357</v>
      </c>
      <c r="J182" s="136">
        <f>0/10</f>
        <v>0</v>
      </c>
      <c r="K182" s="18" t="s">
        <v>270</v>
      </c>
      <c r="L182" s="6">
        <v>1</v>
      </c>
    </row>
    <row r="183" spans="1:12" x14ac:dyDescent="0.25">
      <c r="A183" s="12"/>
      <c r="B183" t="s">
        <v>452</v>
      </c>
      <c r="C183" s="134" t="s">
        <v>257</v>
      </c>
      <c r="D183" s="18">
        <v>8</v>
      </c>
      <c r="E183" s="136"/>
      <c r="F183" s="18"/>
      <c r="G183" s="18"/>
      <c r="H183" s="136"/>
      <c r="I183" s="18"/>
      <c r="J183" s="136"/>
      <c r="K183" s="18"/>
      <c r="L183" s="6">
        <v>1</v>
      </c>
    </row>
    <row r="184" spans="1:12" x14ac:dyDescent="0.25">
      <c r="A184" s="12"/>
      <c r="B184" t="s">
        <v>453</v>
      </c>
      <c r="C184" s="134" t="s">
        <v>257</v>
      </c>
      <c r="D184" s="18">
        <v>6</v>
      </c>
      <c r="E184" s="136">
        <f>4/6</f>
        <v>0.66666666666666663</v>
      </c>
      <c r="F184" s="18" t="s">
        <v>253</v>
      </c>
      <c r="G184" s="18" t="s">
        <v>253</v>
      </c>
      <c r="H184" s="136">
        <f>0/6</f>
        <v>0</v>
      </c>
      <c r="I184" s="18" t="s">
        <v>357</v>
      </c>
      <c r="J184" s="136">
        <f>0/6</f>
        <v>0</v>
      </c>
      <c r="K184" s="18" t="s">
        <v>270</v>
      </c>
      <c r="L184" s="6">
        <v>1</v>
      </c>
    </row>
    <row r="185" spans="1:12" x14ac:dyDescent="0.25">
      <c r="A185" s="72"/>
      <c r="B185" t="s">
        <v>454</v>
      </c>
      <c r="C185" s="134" t="s">
        <v>257</v>
      </c>
      <c r="D185" s="18">
        <v>4</v>
      </c>
      <c r="E185" s="136">
        <f>2/4</f>
        <v>0.5</v>
      </c>
      <c r="F185" s="18" t="s">
        <v>253</v>
      </c>
      <c r="G185" s="18" t="s">
        <v>253</v>
      </c>
      <c r="H185" s="136">
        <f>0/4</f>
        <v>0</v>
      </c>
      <c r="I185" s="18" t="s">
        <v>357</v>
      </c>
      <c r="J185" s="136">
        <f>0/4</f>
        <v>0</v>
      </c>
      <c r="K185" s="18" t="s">
        <v>270</v>
      </c>
      <c r="L185" s="6">
        <v>1</v>
      </c>
    </row>
    <row r="186" spans="1:12" x14ac:dyDescent="0.25">
      <c r="A186" s="12"/>
      <c r="B186" t="s">
        <v>455</v>
      </c>
      <c r="C186" s="134" t="s">
        <v>257</v>
      </c>
      <c r="D186" s="18">
        <v>3</v>
      </c>
      <c r="E186" s="136"/>
      <c r="F186" s="18"/>
      <c r="G186" s="18"/>
      <c r="H186" s="136"/>
      <c r="I186" s="18"/>
      <c r="J186" s="136"/>
      <c r="K186" s="18"/>
      <c r="L186" s="6">
        <v>1</v>
      </c>
    </row>
    <row r="187" spans="1:12" x14ac:dyDescent="0.25">
      <c r="A187" s="12"/>
      <c r="B187" t="s">
        <v>456</v>
      </c>
      <c r="C187" s="134" t="s">
        <v>257</v>
      </c>
      <c r="D187" s="18">
        <v>6</v>
      </c>
      <c r="E187" s="136">
        <f>1/6</f>
        <v>0.16666666666666666</v>
      </c>
      <c r="F187" s="18" t="s">
        <v>253</v>
      </c>
      <c r="G187" s="18" t="s">
        <v>253</v>
      </c>
      <c r="H187" s="136">
        <f>0/6</f>
        <v>0</v>
      </c>
      <c r="I187" s="18" t="s">
        <v>357</v>
      </c>
      <c r="J187" s="136">
        <f>0/6</f>
        <v>0</v>
      </c>
      <c r="K187" s="18" t="s">
        <v>270</v>
      </c>
      <c r="L187" s="6">
        <v>1</v>
      </c>
    </row>
    <row r="188" spans="1:12" x14ac:dyDescent="0.25">
      <c r="A188" s="12"/>
      <c r="B188" t="s">
        <v>457</v>
      </c>
      <c r="C188" s="134" t="s">
        <v>257</v>
      </c>
      <c r="D188" s="18">
        <v>10</v>
      </c>
      <c r="E188" s="136">
        <f>1/10</f>
        <v>0.1</v>
      </c>
      <c r="F188" s="18" t="s">
        <v>253</v>
      </c>
      <c r="G188" s="18" t="s">
        <v>253</v>
      </c>
      <c r="H188" s="136">
        <f>0/10</f>
        <v>0</v>
      </c>
      <c r="I188" s="18" t="s">
        <v>357</v>
      </c>
      <c r="J188" s="136">
        <f>0/10</f>
        <v>0</v>
      </c>
      <c r="K188" s="18" t="s">
        <v>270</v>
      </c>
      <c r="L188" s="6">
        <v>1</v>
      </c>
    </row>
    <row r="189" spans="1:12" x14ac:dyDescent="0.25">
      <c r="A189" s="13" t="s">
        <v>458</v>
      </c>
      <c r="C189" s="3"/>
      <c r="D189" s="18"/>
      <c r="E189" s="136"/>
      <c r="F189" s="18"/>
      <c r="G189" s="18"/>
      <c r="H189" s="136"/>
      <c r="I189" s="18"/>
      <c r="J189" s="136"/>
      <c r="K189" s="18"/>
      <c r="L189" s="6"/>
    </row>
    <row r="190" spans="1:12" x14ac:dyDescent="0.25">
      <c r="A190" s="72"/>
      <c r="B190" t="s">
        <v>459</v>
      </c>
      <c r="C190" s="134" t="s">
        <v>458</v>
      </c>
      <c r="D190" s="18">
        <v>14</v>
      </c>
      <c r="E190" s="136"/>
      <c r="F190" s="18"/>
      <c r="G190" s="18"/>
      <c r="H190" s="136"/>
      <c r="I190" s="18"/>
      <c r="J190" s="136"/>
      <c r="K190" s="18"/>
      <c r="L190" s="6">
        <v>1</v>
      </c>
    </row>
    <row r="191" spans="1:12" x14ac:dyDescent="0.25">
      <c r="A191" s="12"/>
      <c r="B191" t="s">
        <v>460</v>
      </c>
      <c r="C191" s="134" t="s">
        <v>458</v>
      </c>
      <c r="D191" s="18">
        <v>4</v>
      </c>
      <c r="E191" s="136"/>
      <c r="F191" s="18"/>
      <c r="G191" s="18"/>
      <c r="H191" s="136"/>
      <c r="I191" s="18"/>
      <c r="J191" s="136"/>
      <c r="K191" s="18"/>
      <c r="L191" s="6">
        <v>1</v>
      </c>
    </row>
    <row r="192" spans="1:12" x14ac:dyDescent="0.25">
      <c r="A192" s="72"/>
      <c r="B192" t="s">
        <v>461</v>
      </c>
      <c r="C192" s="134" t="s">
        <v>458</v>
      </c>
      <c r="D192" s="18">
        <v>5</v>
      </c>
      <c r="E192" s="136"/>
      <c r="F192" s="18"/>
      <c r="G192" s="18"/>
      <c r="H192" s="136"/>
      <c r="I192" s="18"/>
      <c r="J192" s="136"/>
      <c r="K192" s="18"/>
      <c r="L192" s="6">
        <v>1</v>
      </c>
    </row>
    <row r="193" spans="1:12" x14ac:dyDescent="0.25">
      <c r="A193" s="12"/>
      <c r="B193" t="s">
        <v>462</v>
      </c>
      <c r="C193" s="134" t="s">
        <v>458</v>
      </c>
      <c r="D193" s="18">
        <v>5</v>
      </c>
      <c r="E193" s="136"/>
      <c r="F193" s="18"/>
      <c r="G193" s="18"/>
      <c r="H193" s="136"/>
      <c r="I193" s="18"/>
      <c r="J193" s="136"/>
      <c r="K193" s="18"/>
      <c r="L193" s="6">
        <v>1</v>
      </c>
    </row>
    <row r="194" spans="1:12" x14ac:dyDescent="0.25">
      <c r="A194" s="12"/>
      <c r="B194" t="s">
        <v>463</v>
      </c>
      <c r="C194" s="134" t="s">
        <v>458</v>
      </c>
      <c r="D194" s="18">
        <v>14</v>
      </c>
      <c r="E194" s="136"/>
      <c r="F194" s="18"/>
      <c r="G194" s="18"/>
      <c r="H194" s="136"/>
      <c r="I194" s="18"/>
      <c r="J194" s="136"/>
      <c r="K194" s="18"/>
      <c r="L194" s="6">
        <v>1</v>
      </c>
    </row>
    <row r="195" spans="1:12" x14ac:dyDescent="0.25">
      <c r="A195" s="12"/>
      <c r="B195" t="s">
        <v>464</v>
      </c>
      <c r="C195" s="134" t="s">
        <v>458</v>
      </c>
      <c r="D195" s="18">
        <v>3</v>
      </c>
      <c r="E195" s="136"/>
      <c r="F195" s="18"/>
      <c r="G195" s="18"/>
      <c r="H195" s="136"/>
      <c r="I195" s="18"/>
      <c r="J195" s="136"/>
      <c r="K195" s="18"/>
      <c r="L195" s="6">
        <v>1</v>
      </c>
    </row>
    <row r="196" spans="1:12" x14ac:dyDescent="0.25">
      <c r="A196" s="12"/>
      <c r="B196" t="s">
        <v>465</v>
      </c>
      <c r="C196" s="134" t="s">
        <v>458</v>
      </c>
      <c r="D196" s="18">
        <v>4</v>
      </c>
      <c r="E196" s="136"/>
      <c r="F196" s="18"/>
      <c r="G196" s="18"/>
      <c r="H196" s="136"/>
      <c r="I196" s="18"/>
      <c r="J196" s="136"/>
      <c r="K196" s="18"/>
      <c r="L196" s="6">
        <v>1</v>
      </c>
    </row>
    <row r="197" spans="1:12" x14ac:dyDescent="0.25">
      <c r="A197" s="12"/>
      <c r="B197" t="s">
        <v>466</v>
      </c>
      <c r="C197" s="134" t="s">
        <v>458</v>
      </c>
      <c r="D197" s="18">
        <v>7</v>
      </c>
      <c r="E197" s="136"/>
      <c r="F197" s="18"/>
      <c r="G197" s="18"/>
      <c r="H197" s="136"/>
      <c r="I197" s="18"/>
      <c r="J197" s="136"/>
      <c r="K197" s="18"/>
      <c r="L197" s="6">
        <v>1</v>
      </c>
    </row>
    <row r="198" spans="1:12" x14ac:dyDescent="0.25">
      <c r="A198" s="12"/>
      <c r="B198" t="s">
        <v>467</v>
      </c>
      <c r="C198" s="134" t="s">
        <v>458</v>
      </c>
      <c r="D198" s="18">
        <v>7</v>
      </c>
      <c r="E198" s="136"/>
      <c r="F198" s="18"/>
      <c r="G198" s="18"/>
      <c r="H198" s="136"/>
      <c r="I198" s="18"/>
      <c r="J198" s="136"/>
      <c r="K198" s="18"/>
      <c r="L198" s="6">
        <v>1</v>
      </c>
    </row>
    <row r="199" spans="1:12" x14ac:dyDescent="0.25">
      <c r="A199" s="12"/>
      <c r="B199" t="s">
        <v>468</v>
      </c>
      <c r="C199" s="134" t="s">
        <v>458</v>
      </c>
      <c r="D199" s="18">
        <v>7</v>
      </c>
      <c r="E199" s="136"/>
      <c r="F199" s="18"/>
      <c r="G199" s="18"/>
      <c r="H199" s="136"/>
      <c r="I199" s="18"/>
      <c r="J199" s="136"/>
      <c r="K199" s="18"/>
      <c r="L199" s="6">
        <v>1</v>
      </c>
    </row>
    <row r="200" spans="1:12" x14ac:dyDescent="0.25">
      <c r="A200" s="12"/>
      <c r="B200" t="s">
        <v>469</v>
      </c>
      <c r="C200" s="134" t="s">
        <v>458</v>
      </c>
      <c r="D200" s="18">
        <v>7</v>
      </c>
      <c r="E200" s="136"/>
      <c r="F200" s="18"/>
      <c r="G200" s="18"/>
      <c r="H200" s="136"/>
      <c r="I200" s="18"/>
      <c r="J200" s="136"/>
      <c r="K200" s="18"/>
      <c r="L200" s="6">
        <v>1</v>
      </c>
    </row>
    <row r="201" spans="1:12" x14ac:dyDescent="0.25">
      <c r="A201" s="12"/>
      <c r="B201" t="s">
        <v>470</v>
      </c>
      <c r="C201" s="134" t="s">
        <v>458</v>
      </c>
      <c r="D201" s="18">
        <v>8</v>
      </c>
      <c r="E201" s="136"/>
      <c r="F201" s="18"/>
      <c r="G201" s="18"/>
      <c r="H201" s="136"/>
      <c r="I201" s="18"/>
      <c r="J201" s="136"/>
      <c r="K201" s="18"/>
      <c r="L201" s="6">
        <v>1</v>
      </c>
    </row>
    <row r="202" spans="1:12" x14ac:dyDescent="0.25">
      <c r="A202" s="12"/>
      <c r="B202" t="s">
        <v>471</v>
      </c>
      <c r="C202" s="134" t="s">
        <v>458</v>
      </c>
      <c r="D202" s="18">
        <v>9</v>
      </c>
      <c r="E202" s="136">
        <f>9/9</f>
        <v>1</v>
      </c>
      <c r="F202" s="18" t="s">
        <v>253</v>
      </c>
      <c r="G202" s="18" t="s">
        <v>357</v>
      </c>
      <c r="H202" s="136">
        <f>0/9</f>
        <v>0</v>
      </c>
      <c r="I202" s="18" t="s">
        <v>357</v>
      </c>
      <c r="J202" s="136">
        <f>0/9</f>
        <v>0</v>
      </c>
      <c r="K202" s="18" t="s">
        <v>357</v>
      </c>
      <c r="L202" s="6">
        <v>1</v>
      </c>
    </row>
    <row r="203" spans="1:12" x14ac:dyDescent="0.25">
      <c r="A203" s="12"/>
      <c r="B203" t="s">
        <v>472</v>
      </c>
      <c r="C203" s="134" t="s">
        <v>458</v>
      </c>
      <c r="D203" s="18">
        <v>6</v>
      </c>
      <c r="E203" s="136">
        <f>5/6</f>
        <v>0.83333333333333337</v>
      </c>
      <c r="F203" s="18" t="s">
        <v>253</v>
      </c>
      <c r="G203" s="18" t="s">
        <v>357</v>
      </c>
      <c r="H203" s="136">
        <f>0/6</f>
        <v>0</v>
      </c>
      <c r="I203" s="18" t="s">
        <v>357</v>
      </c>
      <c r="J203" s="136">
        <f>0/6</f>
        <v>0</v>
      </c>
      <c r="K203" s="18" t="s">
        <v>270</v>
      </c>
      <c r="L203" s="6">
        <v>1</v>
      </c>
    </row>
    <row r="204" spans="1:12" x14ac:dyDescent="0.25">
      <c r="A204" s="12"/>
      <c r="B204" t="s">
        <v>473</v>
      </c>
      <c r="C204" s="134" t="s">
        <v>458</v>
      </c>
      <c r="D204" s="18">
        <v>5</v>
      </c>
      <c r="E204" s="136">
        <f>5/5</f>
        <v>1</v>
      </c>
      <c r="F204" s="18" t="s">
        <v>253</v>
      </c>
      <c r="G204" s="18" t="s">
        <v>357</v>
      </c>
      <c r="H204" s="136">
        <f>0/5</f>
        <v>0</v>
      </c>
      <c r="I204" s="18" t="s">
        <v>357</v>
      </c>
      <c r="J204" s="136">
        <f>0/5</f>
        <v>0</v>
      </c>
      <c r="K204" s="18" t="s">
        <v>357</v>
      </c>
      <c r="L204" s="6">
        <v>1</v>
      </c>
    </row>
    <row r="205" spans="1:12" x14ac:dyDescent="0.25">
      <c r="A205" s="12"/>
      <c r="B205" t="s">
        <v>474</v>
      </c>
      <c r="C205" s="134" t="s">
        <v>458</v>
      </c>
      <c r="D205" s="18">
        <v>9</v>
      </c>
      <c r="E205" s="136">
        <f>9/9</f>
        <v>1</v>
      </c>
      <c r="F205" s="18" t="s">
        <v>253</v>
      </c>
      <c r="G205" s="18" t="s">
        <v>357</v>
      </c>
      <c r="H205" s="136">
        <f>0/9</f>
        <v>0</v>
      </c>
      <c r="I205" s="18" t="s">
        <v>357</v>
      </c>
      <c r="J205" s="136">
        <f>0/9</f>
        <v>0</v>
      </c>
      <c r="K205" s="18" t="s">
        <v>357</v>
      </c>
      <c r="L205" s="6">
        <v>1</v>
      </c>
    </row>
    <row r="206" spans="1:12" x14ac:dyDescent="0.25">
      <c r="A206" s="12"/>
      <c r="B206" t="s">
        <v>475</v>
      </c>
      <c r="C206" s="134" t="s">
        <v>458</v>
      </c>
      <c r="D206" s="18">
        <v>9</v>
      </c>
      <c r="E206" s="136">
        <f>9/9</f>
        <v>1</v>
      </c>
      <c r="F206" s="18" t="s">
        <v>253</v>
      </c>
      <c r="G206" s="18" t="s">
        <v>357</v>
      </c>
      <c r="H206" s="136">
        <f>0/9</f>
        <v>0</v>
      </c>
      <c r="I206" s="18" t="s">
        <v>357</v>
      </c>
      <c r="J206" s="136">
        <v>0</v>
      </c>
      <c r="K206" s="18" t="s">
        <v>937</v>
      </c>
      <c r="L206" s="6">
        <v>1</v>
      </c>
    </row>
    <row r="207" spans="1:12" x14ac:dyDescent="0.25">
      <c r="A207" s="12"/>
      <c r="B207" t="s">
        <v>476</v>
      </c>
      <c r="C207" s="134" t="s">
        <v>458</v>
      </c>
      <c r="D207" s="18">
        <v>9</v>
      </c>
      <c r="E207" s="136">
        <f>0/9</f>
        <v>0</v>
      </c>
      <c r="F207" s="18" t="s">
        <v>359</v>
      </c>
      <c r="G207" s="18" t="s">
        <v>357</v>
      </c>
      <c r="H207" s="136">
        <f>9/9</f>
        <v>1</v>
      </c>
      <c r="I207" s="18" t="s">
        <v>357</v>
      </c>
      <c r="J207" s="136">
        <f>0/9</f>
        <v>0</v>
      </c>
      <c r="K207" s="18" t="s">
        <v>270</v>
      </c>
      <c r="L207" s="6">
        <v>1</v>
      </c>
    </row>
    <row r="208" spans="1:12" x14ac:dyDescent="0.25">
      <c r="A208" s="12"/>
      <c r="B208" t="s">
        <v>477</v>
      </c>
      <c r="C208" s="134" t="s">
        <v>458</v>
      </c>
      <c r="D208" s="18">
        <v>9</v>
      </c>
      <c r="E208" s="136">
        <f>0/9</f>
        <v>0</v>
      </c>
      <c r="F208" s="18" t="s">
        <v>359</v>
      </c>
      <c r="G208" s="18" t="s">
        <v>357</v>
      </c>
      <c r="H208" s="136">
        <f>6/9</f>
        <v>0.66666666666666663</v>
      </c>
      <c r="I208" s="18" t="s">
        <v>357</v>
      </c>
      <c r="J208" s="136">
        <f>0/9</f>
        <v>0</v>
      </c>
      <c r="K208" s="18" t="s">
        <v>270</v>
      </c>
      <c r="L208" s="6">
        <v>1</v>
      </c>
    </row>
    <row r="209" spans="1:12" ht="15.75" thickBot="1" x14ac:dyDescent="0.3">
      <c r="A209" s="14"/>
      <c r="B209" s="14"/>
      <c r="C209" s="14"/>
      <c r="D209" s="14"/>
      <c r="E209" s="14"/>
      <c r="F209" s="14"/>
      <c r="G209" s="14"/>
      <c r="H209" s="113"/>
      <c r="I209" s="14"/>
      <c r="J209" s="113"/>
      <c r="K209" s="14"/>
      <c r="L209" s="15"/>
    </row>
    <row r="210" spans="1:12" ht="15.75" thickTop="1" x14ac:dyDescent="0.25">
      <c r="A210">
        <f>COUNTA(A2:A209)</f>
        <v>19</v>
      </c>
      <c r="B210">
        <f>COUNTA(B2:B209)</f>
        <v>189</v>
      </c>
      <c r="D210">
        <f>SUM(D2:D209)</f>
        <v>1461</v>
      </c>
      <c r="L210" s="5"/>
    </row>
    <row r="211" spans="1:12" x14ac:dyDescent="0.25">
      <c r="A211" s="7" t="s">
        <v>713</v>
      </c>
      <c r="B211">
        <f>COUNTIF(A3:A208,"nco")</f>
        <v>1</v>
      </c>
      <c r="E211" t="s">
        <v>253</v>
      </c>
      <c r="F211">
        <f>COUNTIF(F3:F208,"Yes")</f>
        <v>122</v>
      </c>
      <c r="G211">
        <f>COUNTIF(G3:G208,"Yes")</f>
        <v>80</v>
      </c>
      <c r="I211">
        <f>COUNTIF(I3:I208,"Yes")</f>
        <v>4</v>
      </c>
      <c r="J211" s="18" t="s">
        <v>253</v>
      </c>
      <c r="K211">
        <f>COUNTIF(K3:K208,"Yes")</f>
        <v>8</v>
      </c>
    </row>
    <row r="212" spans="1:12" x14ac:dyDescent="0.25">
      <c r="A212" s="7" t="s">
        <v>935</v>
      </c>
      <c r="B212">
        <f>B210-B211</f>
        <v>188</v>
      </c>
      <c r="E212" t="s">
        <v>357</v>
      </c>
      <c r="F212">
        <f>COUNTIF(F3:F208,"No")</f>
        <v>4</v>
      </c>
      <c r="G212">
        <f>COUNTIF(G3:G208,"No")</f>
        <v>48</v>
      </c>
      <c r="I212">
        <f>COUNTIF(I3:I208,"No")</f>
        <v>115</v>
      </c>
      <c r="J212" s="18" t="s">
        <v>357</v>
      </c>
      <c r="K212">
        <f>COUNTIF(K3:K208,"No")</f>
        <v>89</v>
      </c>
    </row>
    <row r="213" spans="1:12" x14ac:dyDescent="0.25">
      <c r="I213">
        <f>COUNTIF(I3:I208,"No (Caps Not Available)")</f>
        <v>9</v>
      </c>
      <c r="J213" s="18" t="s">
        <v>931</v>
      </c>
      <c r="K213">
        <f>COUNTIF(K3:K208,"No (Caps Not Available)")</f>
        <v>29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11"/>
  <sheetViews>
    <sheetView zoomScale="70" zoomScaleNormal="70" workbookViewId="0">
      <pane ySplit="2" topLeftCell="A114" activePane="bottomLeft" state="frozen"/>
      <selection activeCell="E87" sqref="E87:G87"/>
      <selection pane="bottomLeft" activeCell="C122" sqref="C122"/>
    </sheetView>
  </sheetViews>
  <sheetFormatPr defaultRowHeight="15" x14ac:dyDescent="0.25"/>
  <cols>
    <col min="1" max="1" width="27.85546875" bestFit="1" customWidth="1"/>
    <col min="2" max="2" width="18.7109375" customWidth="1"/>
    <col min="3" max="3" width="17.42578125" bestFit="1" customWidth="1"/>
    <col min="4" max="4" width="17.42578125" customWidth="1"/>
    <col min="5" max="26" width="3.7109375" customWidth="1"/>
    <col min="27" max="27" width="5" customWidth="1"/>
    <col min="28" max="34" width="3.7109375" customWidth="1"/>
    <col min="35" max="35" width="45.85546875" customWidth="1"/>
    <col min="36" max="36" width="14.28515625" customWidth="1"/>
    <col min="37" max="37" width="14.5703125" customWidth="1"/>
    <col min="38" max="38" width="13.42578125" customWidth="1"/>
    <col min="39" max="39" width="12.42578125" customWidth="1"/>
    <col min="40" max="40" width="14.85546875" customWidth="1"/>
  </cols>
  <sheetData>
    <row r="1" spans="1:34" ht="86.25" customHeight="1" thickBot="1" x14ac:dyDescent="0.3">
      <c r="A1" s="232"/>
      <c r="B1" s="232"/>
      <c r="C1" s="232"/>
      <c r="D1" s="233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</row>
    <row r="2" spans="1:34" ht="32.25" thickBot="1" x14ac:dyDescent="0.3">
      <c r="A2" s="26" t="s">
        <v>252</v>
      </c>
      <c r="B2" s="27" t="s">
        <v>0</v>
      </c>
      <c r="C2" s="28" t="s">
        <v>1</v>
      </c>
      <c r="D2" s="40" t="s">
        <v>255</v>
      </c>
      <c r="E2" s="29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30">
        <v>17</v>
      </c>
      <c r="V2" s="30">
        <v>18</v>
      </c>
      <c r="W2" s="30">
        <v>19</v>
      </c>
      <c r="X2" s="30">
        <v>20</v>
      </c>
      <c r="Y2" s="30">
        <v>21</v>
      </c>
      <c r="Z2" s="30">
        <v>22</v>
      </c>
      <c r="AA2" s="30">
        <v>23</v>
      </c>
      <c r="AB2" s="30">
        <v>24</v>
      </c>
      <c r="AC2" s="30">
        <v>25</v>
      </c>
      <c r="AD2" s="30">
        <v>26</v>
      </c>
      <c r="AE2" s="30">
        <v>27</v>
      </c>
      <c r="AF2" s="30">
        <v>28</v>
      </c>
      <c r="AG2" s="30">
        <v>29</v>
      </c>
      <c r="AH2" s="31">
        <v>30</v>
      </c>
    </row>
    <row r="3" spans="1:34" ht="19.5" thickBot="1" x14ac:dyDescent="0.3">
      <c r="A3" s="41" t="s">
        <v>14</v>
      </c>
      <c r="B3" s="42"/>
      <c r="C3" s="43"/>
      <c r="D3" s="36"/>
      <c r="E3" s="249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</row>
    <row r="4" spans="1:34" ht="15.75" thickBot="1" x14ac:dyDescent="0.3">
      <c r="A4" s="44"/>
      <c r="B4" s="3" t="s">
        <v>2</v>
      </c>
      <c r="C4" s="3">
        <v>14</v>
      </c>
      <c r="D4" s="46" t="s">
        <v>152</v>
      </c>
      <c r="E4" s="63">
        <v>1</v>
      </c>
      <c r="F4" s="178">
        <v>2</v>
      </c>
      <c r="G4" s="176">
        <v>3</v>
      </c>
      <c r="H4" s="62">
        <v>4</v>
      </c>
      <c r="I4" s="176">
        <v>5</v>
      </c>
      <c r="J4" s="178">
        <v>6</v>
      </c>
      <c r="K4" s="179">
        <v>7</v>
      </c>
      <c r="L4" s="177">
        <v>8</v>
      </c>
      <c r="M4" s="63">
        <v>9</v>
      </c>
      <c r="N4" s="177">
        <v>10</v>
      </c>
      <c r="O4" s="176">
        <v>11</v>
      </c>
      <c r="P4" s="177">
        <v>12</v>
      </c>
      <c r="Q4" s="176">
        <v>13</v>
      </c>
      <c r="R4" s="62">
        <v>14</v>
      </c>
      <c r="S4" s="229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1"/>
    </row>
    <row r="5" spans="1:34" ht="15.75" thickBot="1" x14ac:dyDescent="0.3">
      <c r="A5" s="44"/>
      <c r="B5" s="3" t="s">
        <v>3</v>
      </c>
      <c r="C5" s="3">
        <v>10</v>
      </c>
      <c r="D5" s="46" t="s">
        <v>152</v>
      </c>
      <c r="E5" s="176">
        <v>1</v>
      </c>
      <c r="F5" s="177">
        <v>2</v>
      </c>
      <c r="G5" s="176">
        <v>3</v>
      </c>
      <c r="H5" s="62">
        <v>4</v>
      </c>
      <c r="I5" s="63">
        <v>5</v>
      </c>
      <c r="J5" s="62">
        <v>6</v>
      </c>
      <c r="K5" s="63">
        <v>7</v>
      </c>
      <c r="L5" s="62">
        <v>8</v>
      </c>
      <c r="M5" s="63">
        <v>9</v>
      </c>
      <c r="N5" s="62">
        <v>10</v>
      </c>
      <c r="O5" s="229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1"/>
    </row>
    <row r="6" spans="1:34" ht="15.75" thickBot="1" x14ac:dyDescent="0.3">
      <c r="A6" s="44"/>
      <c r="B6" s="3" t="s">
        <v>4</v>
      </c>
      <c r="C6" s="3">
        <v>8</v>
      </c>
      <c r="D6" s="46" t="s">
        <v>152</v>
      </c>
      <c r="E6" s="176">
        <v>1</v>
      </c>
      <c r="F6" s="219">
        <v>2</v>
      </c>
      <c r="G6" s="176">
        <v>3</v>
      </c>
      <c r="H6" s="219">
        <v>4</v>
      </c>
      <c r="I6" s="220">
        <v>5</v>
      </c>
      <c r="J6" s="219">
        <v>6</v>
      </c>
      <c r="K6" s="220">
        <v>7</v>
      </c>
      <c r="L6" s="219">
        <v>8</v>
      </c>
      <c r="M6" s="229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1"/>
    </row>
    <row r="7" spans="1:34" ht="15.75" thickBot="1" x14ac:dyDescent="0.3">
      <c r="A7" s="44"/>
      <c r="B7" s="3" t="s">
        <v>5</v>
      </c>
      <c r="C7" s="3">
        <v>8</v>
      </c>
      <c r="D7" s="46" t="s">
        <v>152</v>
      </c>
      <c r="E7" s="179">
        <v>1</v>
      </c>
      <c r="F7" s="178">
        <v>2</v>
      </c>
      <c r="G7" s="176">
        <v>3</v>
      </c>
      <c r="H7" s="177">
        <v>4</v>
      </c>
      <c r="I7" s="176">
        <v>5</v>
      </c>
      <c r="J7" s="178">
        <v>6</v>
      </c>
      <c r="K7" s="176">
        <v>7</v>
      </c>
      <c r="L7" s="177">
        <v>8</v>
      </c>
      <c r="M7" s="22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1"/>
    </row>
    <row r="8" spans="1:34" ht="15.75" thickBot="1" x14ac:dyDescent="0.3">
      <c r="A8" s="44"/>
      <c r="B8" s="3" t="s">
        <v>6</v>
      </c>
      <c r="C8" s="3">
        <v>13</v>
      </c>
      <c r="D8" s="46" t="s">
        <v>152</v>
      </c>
      <c r="E8" s="176">
        <v>1</v>
      </c>
      <c r="F8" s="62">
        <v>2</v>
      </c>
      <c r="G8" s="176">
        <v>3</v>
      </c>
      <c r="H8" s="62">
        <v>4</v>
      </c>
      <c r="I8" s="63">
        <v>5</v>
      </c>
      <c r="J8" s="62">
        <v>6</v>
      </c>
      <c r="K8" s="63">
        <v>7</v>
      </c>
      <c r="L8" s="202">
        <v>8</v>
      </c>
      <c r="M8" s="203">
        <v>9</v>
      </c>
      <c r="N8" s="202">
        <v>10</v>
      </c>
      <c r="O8" s="63">
        <v>11</v>
      </c>
      <c r="P8" s="62">
        <v>12</v>
      </c>
      <c r="Q8" s="63">
        <v>13</v>
      </c>
      <c r="R8" s="229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4" ht="15.75" thickBot="1" x14ac:dyDescent="0.3">
      <c r="A9" s="44"/>
      <c r="B9" s="3" t="s">
        <v>7</v>
      </c>
      <c r="C9" s="3">
        <v>11</v>
      </c>
      <c r="D9" s="46" t="s">
        <v>152</v>
      </c>
      <c r="E9" s="176">
        <v>1</v>
      </c>
      <c r="F9" s="178">
        <v>2</v>
      </c>
      <c r="G9" s="176">
        <v>3</v>
      </c>
      <c r="H9" s="62">
        <v>4</v>
      </c>
      <c r="I9" s="176">
        <v>5</v>
      </c>
      <c r="J9" s="177">
        <v>6</v>
      </c>
      <c r="K9" s="176">
        <v>7</v>
      </c>
      <c r="L9" s="178">
        <v>8</v>
      </c>
      <c r="M9" s="176">
        <v>9</v>
      </c>
      <c r="N9" s="62">
        <v>10</v>
      </c>
      <c r="O9" s="176">
        <v>11</v>
      </c>
      <c r="P9" s="229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</row>
    <row r="10" spans="1:34" ht="15.75" thickBot="1" x14ac:dyDescent="0.3">
      <c r="A10" s="44"/>
      <c r="B10" s="3" t="s">
        <v>8</v>
      </c>
      <c r="C10" s="3">
        <v>23</v>
      </c>
      <c r="D10" s="46" t="s">
        <v>152</v>
      </c>
      <c r="E10" s="203">
        <v>1</v>
      </c>
      <c r="F10" s="202">
        <v>2</v>
      </c>
      <c r="G10" s="203">
        <v>3</v>
      </c>
      <c r="H10" s="202">
        <v>4</v>
      </c>
      <c r="I10" s="203">
        <v>5</v>
      </c>
      <c r="J10" s="202">
        <v>6</v>
      </c>
      <c r="K10" s="203">
        <v>7</v>
      </c>
      <c r="L10" s="177">
        <v>8</v>
      </c>
      <c r="M10" s="176">
        <v>9</v>
      </c>
      <c r="N10" s="177">
        <v>10</v>
      </c>
      <c r="O10" s="176">
        <v>11</v>
      </c>
      <c r="P10" s="177">
        <v>12</v>
      </c>
      <c r="Q10" s="203">
        <v>13</v>
      </c>
      <c r="R10" s="202">
        <v>14</v>
      </c>
      <c r="S10" s="203">
        <v>15</v>
      </c>
      <c r="T10" s="202">
        <v>16</v>
      </c>
      <c r="U10" s="203">
        <v>17</v>
      </c>
      <c r="V10" s="202">
        <v>18</v>
      </c>
      <c r="W10" s="203">
        <v>19</v>
      </c>
      <c r="X10" s="202">
        <v>20</v>
      </c>
      <c r="Y10" s="203">
        <v>21</v>
      </c>
      <c r="Z10" s="202">
        <v>22</v>
      </c>
      <c r="AA10" s="203">
        <v>23</v>
      </c>
      <c r="AB10" s="229"/>
      <c r="AC10" s="230"/>
      <c r="AD10" s="230"/>
      <c r="AE10" s="230"/>
      <c r="AF10" s="230"/>
      <c r="AG10" s="230"/>
      <c r="AH10" s="231"/>
    </row>
    <row r="11" spans="1:34" ht="15.75" thickBot="1" x14ac:dyDescent="0.3">
      <c r="A11" s="44"/>
      <c r="B11" s="3" t="s">
        <v>10</v>
      </c>
      <c r="C11" s="3">
        <v>17</v>
      </c>
      <c r="D11" s="46" t="s">
        <v>152</v>
      </c>
      <c r="E11" s="179">
        <v>1</v>
      </c>
      <c r="F11" s="177">
        <v>2</v>
      </c>
      <c r="G11" s="179">
        <v>3</v>
      </c>
      <c r="H11" s="178">
        <v>4</v>
      </c>
      <c r="I11" s="176">
        <v>5</v>
      </c>
      <c r="J11" s="177">
        <v>6</v>
      </c>
      <c r="K11" s="176">
        <v>7</v>
      </c>
      <c r="L11" s="178">
        <v>8</v>
      </c>
      <c r="M11" s="176">
        <v>9</v>
      </c>
      <c r="N11" s="177">
        <v>10</v>
      </c>
      <c r="O11" s="176">
        <v>11</v>
      </c>
      <c r="P11" s="177">
        <v>12</v>
      </c>
      <c r="Q11" s="176">
        <v>13</v>
      </c>
      <c r="R11" s="177">
        <v>14</v>
      </c>
      <c r="S11" s="176">
        <v>15</v>
      </c>
      <c r="T11" s="178">
        <v>16</v>
      </c>
      <c r="U11" s="179">
        <v>17</v>
      </c>
      <c r="V11" s="229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1"/>
    </row>
    <row r="12" spans="1:34" ht="15.75" thickBot="1" x14ac:dyDescent="0.3">
      <c r="A12" s="44"/>
      <c r="B12" s="3" t="s">
        <v>68</v>
      </c>
      <c r="C12" s="3">
        <v>9</v>
      </c>
      <c r="D12" s="46" t="s">
        <v>152</v>
      </c>
      <c r="E12" s="176">
        <v>1</v>
      </c>
      <c r="F12" s="178">
        <v>2</v>
      </c>
      <c r="G12" s="179">
        <v>3</v>
      </c>
      <c r="H12" s="178">
        <v>4</v>
      </c>
      <c r="I12" s="176">
        <v>5</v>
      </c>
      <c r="J12" s="177">
        <v>6</v>
      </c>
      <c r="K12" s="179">
        <v>7</v>
      </c>
      <c r="L12" s="177">
        <v>8</v>
      </c>
      <c r="M12" s="176">
        <v>9</v>
      </c>
      <c r="N12" s="229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1"/>
    </row>
    <row r="13" spans="1:34" ht="15.75" thickBot="1" x14ac:dyDescent="0.3">
      <c r="A13" s="45"/>
      <c r="B13" s="34" t="s">
        <v>67</v>
      </c>
      <c r="C13" s="34">
        <v>13</v>
      </c>
      <c r="D13" s="46" t="s">
        <v>152</v>
      </c>
      <c r="E13" s="176">
        <v>1</v>
      </c>
      <c r="F13" s="177">
        <v>2</v>
      </c>
      <c r="G13" s="176">
        <v>3</v>
      </c>
      <c r="H13" s="177">
        <v>4</v>
      </c>
      <c r="I13" s="176">
        <v>5</v>
      </c>
      <c r="J13" s="177">
        <v>6</v>
      </c>
      <c r="K13" s="63">
        <v>7</v>
      </c>
      <c r="L13" s="62">
        <v>8</v>
      </c>
      <c r="M13" s="63">
        <v>9</v>
      </c>
      <c r="N13" s="62">
        <v>10</v>
      </c>
      <c r="O13" s="63">
        <v>11</v>
      </c>
      <c r="P13" s="62">
        <v>12</v>
      </c>
      <c r="Q13" s="63">
        <v>13</v>
      </c>
      <c r="R13" s="229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4" ht="18.75" customHeight="1" thickBot="1" x14ac:dyDescent="0.3">
      <c r="A14" s="41" t="s">
        <v>15</v>
      </c>
      <c r="B14" s="47"/>
      <c r="C14" s="47"/>
      <c r="D14" s="48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3"/>
    </row>
    <row r="15" spans="1:34" ht="15.75" thickBot="1" x14ac:dyDescent="0.3">
      <c r="A15" s="44"/>
      <c r="B15" s="3" t="s">
        <v>16</v>
      </c>
      <c r="C15" s="3">
        <v>13</v>
      </c>
      <c r="D15" s="46" t="s">
        <v>256</v>
      </c>
      <c r="E15" s="199">
        <v>1</v>
      </c>
      <c r="F15" s="24">
        <v>2</v>
      </c>
      <c r="G15" s="199">
        <v>3</v>
      </c>
      <c r="H15" s="64">
        <v>4</v>
      </c>
      <c r="I15" s="200">
        <v>5</v>
      </c>
      <c r="J15" s="64">
        <v>6</v>
      </c>
      <c r="K15" s="200">
        <v>7</v>
      </c>
      <c r="L15" s="24">
        <v>8</v>
      </c>
      <c r="M15" s="37">
        <v>9</v>
      </c>
      <c r="N15" s="24">
        <v>10</v>
      </c>
      <c r="O15" s="37">
        <v>11</v>
      </c>
      <c r="P15" s="22">
        <v>12</v>
      </c>
      <c r="Q15" s="213">
        <v>13</v>
      </c>
      <c r="R15" s="229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1"/>
    </row>
    <row r="16" spans="1:34" ht="15.75" thickBot="1" x14ac:dyDescent="0.3">
      <c r="A16" s="44"/>
      <c r="B16" s="3" t="s">
        <v>17</v>
      </c>
      <c r="C16" s="3">
        <v>11</v>
      </c>
      <c r="D16" s="46" t="s">
        <v>256</v>
      </c>
      <c r="E16" s="37">
        <v>1</v>
      </c>
      <c r="F16" s="22">
        <v>2</v>
      </c>
      <c r="G16" s="37">
        <v>3</v>
      </c>
      <c r="H16" s="22">
        <v>4</v>
      </c>
      <c r="I16" s="200">
        <v>5</v>
      </c>
      <c r="J16" s="24">
        <v>6</v>
      </c>
      <c r="K16" s="37">
        <v>7</v>
      </c>
      <c r="L16" s="24">
        <v>8</v>
      </c>
      <c r="M16" s="199">
        <v>9</v>
      </c>
      <c r="N16" s="24">
        <v>10</v>
      </c>
      <c r="O16" s="200">
        <v>11</v>
      </c>
      <c r="P16" s="229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1"/>
    </row>
    <row r="17" spans="1:34" ht="15.75" thickBot="1" x14ac:dyDescent="0.3">
      <c r="A17" s="44"/>
      <c r="B17" s="3" t="s">
        <v>18</v>
      </c>
      <c r="C17" s="3">
        <v>15</v>
      </c>
      <c r="D17" s="46" t="s">
        <v>256</v>
      </c>
      <c r="E17" s="200">
        <v>1</v>
      </c>
      <c r="F17" s="22">
        <v>2</v>
      </c>
      <c r="G17" s="199">
        <v>3</v>
      </c>
      <c r="H17" s="24">
        <v>4</v>
      </c>
      <c r="I17" s="199">
        <v>5</v>
      </c>
      <c r="J17" s="24">
        <v>6</v>
      </c>
      <c r="K17" s="199">
        <v>7</v>
      </c>
      <c r="L17" s="64">
        <v>8</v>
      </c>
      <c r="M17" s="200">
        <v>9</v>
      </c>
      <c r="N17" s="24">
        <v>10</v>
      </c>
      <c r="O17" s="213">
        <v>11</v>
      </c>
      <c r="P17" s="24">
        <v>12</v>
      </c>
      <c r="Q17" s="37">
        <v>13</v>
      </c>
      <c r="R17" s="64">
        <v>14</v>
      </c>
      <c r="S17" s="37">
        <v>15</v>
      </c>
      <c r="T17" s="229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1"/>
    </row>
    <row r="18" spans="1:34" ht="15.75" thickBot="1" x14ac:dyDescent="0.3">
      <c r="A18" s="44"/>
      <c r="B18" s="3" t="s">
        <v>19</v>
      </c>
      <c r="C18" s="3">
        <v>16</v>
      </c>
      <c r="D18" s="46" t="s">
        <v>256</v>
      </c>
      <c r="E18" s="199">
        <v>1</v>
      </c>
      <c r="F18" s="24">
        <v>2</v>
      </c>
      <c r="G18" s="200">
        <v>3</v>
      </c>
      <c r="H18" s="64">
        <v>4</v>
      </c>
      <c r="I18" s="199">
        <v>5</v>
      </c>
      <c r="J18" s="24">
        <v>6</v>
      </c>
      <c r="K18" s="200">
        <v>7</v>
      </c>
      <c r="L18" s="64">
        <v>8</v>
      </c>
      <c r="M18" s="199">
        <v>9</v>
      </c>
      <c r="N18" s="24">
        <v>10</v>
      </c>
      <c r="O18" s="199">
        <v>11</v>
      </c>
      <c r="P18" s="24">
        <v>12</v>
      </c>
      <c r="Q18" s="213">
        <v>13</v>
      </c>
      <c r="R18" s="22">
        <v>14</v>
      </c>
      <c r="S18" s="37">
        <v>15</v>
      </c>
      <c r="T18" s="24">
        <v>16</v>
      </c>
      <c r="U18" s="229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/>
    </row>
    <row r="19" spans="1:34" ht="15.75" thickBot="1" x14ac:dyDescent="0.3">
      <c r="A19" s="45"/>
      <c r="B19" s="34" t="s">
        <v>20</v>
      </c>
      <c r="C19" s="34">
        <v>8</v>
      </c>
      <c r="D19" s="46" t="s">
        <v>256</v>
      </c>
      <c r="E19" s="213">
        <v>1</v>
      </c>
      <c r="F19" s="24">
        <v>2</v>
      </c>
      <c r="G19" s="200">
        <v>3</v>
      </c>
      <c r="H19" s="64">
        <v>4</v>
      </c>
      <c r="I19" s="213">
        <v>5</v>
      </c>
      <c r="J19" s="24">
        <v>6</v>
      </c>
      <c r="K19" s="200">
        <v>7</v>
      </c>
      <c r="L19" s="64">
        <v>8</v>
      </c>
      <c r="M19" s="234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</row>
    <row r="20" spans="1:34" ht="18.75" customHeight="1" thickBot="1" x14ac:dyDescent="0.3">
      <c r="A20" s="41" t="s">
        <v>21</v>
      </c>
      <c r="B20" s="47"/>
      <c r="C20" s="47"/>
      <c r="D20" s="48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3"/>
    </row>
    <row r="21" spans="1:34" ht="15.75" thickBot="1" x14ac:dyDescent="0.3">
      <c r="A21" s="44"/>
      <c r="B21" s="3" t="s">
        <v>22</v>
      </c>
      <c r="C21" s="3">
        <v>8</v>
      </c>
      <c r="D21" s="46" t="s">
        <v>257</v>
      </c>
      <c r="E21" s="200">
        <v>1</v>
      </c>
      <c r="F21" s="64">
        <v>2</v>
      </c>
      <c r="G21" s="200">
        <v>3</v>
      </c>
      <c r="H21" s="22">
        <v>4</v>
      </c>
      <c r="I21" s="60">
        <v>5</v>
      </c>
      <c r="J21" s="145">
        <v>6</v>
      </c>
      <c r="K21" s="37">
        <v>7</v>
      </c>
      <c r="L21" s="61">
        <v>8</v>
      </c>
      <c r="M21" s="229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6"/>
    </row>
    <row r="22" spans="1:34" ht="18.75" customHeight="1" thickBot="1" x14ac:dyDescent="0.3">
      <c r="A22" s="41" t="s">
        <v>25</v>
      </c>
      <c r="B22" s="47"/>
      <c r="C22" s="47"/>
      <c r="D22" s="48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1:34" ht="15.75" thickBot="1" x14ac:dyDescent="0.3">
      <c r="A23" s="44"/>
      <c r="B23" s="3" t="s">
        <v>27</v>
      </c>
      <c r="C23" s="3">
        <v>8</v>
      </c>
      <c r="D23" s="46" t="s">
        <v>258</v>
      </c>
      <c r="E23" s="188">
        <v>1</v>
      </c>
      <c r="F23" s="145">
        <v>2</v>
      </c>
      <c r="G23" s="145">
        <v>3</v>
      </c>
      <c r="H23" s="145">
        <v>4</v>
      </c>
      <c r="I23" s="145">
        <v>5</v>
      </c>
      <c r="J23" s="229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1"/>
    </row>
    <row r="24" spans="1:34" ht="15.75" thickBot="1" x14ac:dyDescent="0.3">
      <c r="A24" s="44"/>
      <c r="B24" s="3" t="s">
        <v>28</v>
      </c>
      <c r="C24" s="3">
        <v>7</v>
      </c>
      <c r="D24" s="46" t="s">
        <v>258</v>
      </c>
      <c r="E24" s="188">
        <v>1</v>
      </c>
      <c r="F24" s="145">
        <v>2</v>
      </c>
      <c r="G24" s="145">
        <v>3</v>
      </c>
      <c r="H24" s="145">
        <v>4</v>
      </c>
      <c r="I24" s="145">
        <v>5</v>
      </c>
      <c r="J24" s="24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2"/>
    </row>
    <row r="25" spans="1:34" ht="15.75" thickBot="1" x14ac:dyDescent="0.3">
      <c r="A25" s="44"/>
      <c r="B25" s="3" t="s">
        <v>29</v>
      </c>
      <c r="C25" s="3">
        <v>8</v>
      </c>
      <c r="D25" s="46" t="s">
        <v>258</v>
      </c>
      <c r="E25" s="188">
        <v>1</v>
      </c>
      <c r="F25" s="145">
        <v>2</v>
      </c>
      <c r="G25" s="145">
        <v>3</v>
      </c>
      <c r="H25" s="145">
        <v>4</v>
      </c>
      <c r="I25" s="229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1"/>
    </row>
    <row r="26" spans="1:34" ht="15.75" thickBot="1" x14ac:dyDescent="0.3">
      <c r="A26" s="49" t="s">
        <v>61</v>
      </c>
      <c r="B26" s="3" t="s">
        <v>30</v>
      </c>
      <c r="C26" s="3">
        <v>9</v>
      </c>
      <c r="D26" s="46" t="s">
        <v>258</v>
      </c>
      <c r="E26" s="201">
        <v>1</v>
      </c>
      <c r="F26" s="23">
        <v>2</v>
      </c>
      <c r="G26" s="201">
        <v>3</v>
      </c>
      <c r="H26" s="23">
        <v>4</v>
      </c>
      <c r="I26" s="201">
        <v>5</v>
      </c>
      <c r="J26" s="23">
        <v>6</v>
      </c>
      <c r="K26" s="201">
        <v>7</v>
      </c>
      <c r="L26" s="23">
        <v>8</v>
      </c>
      <c r="M26" s="201">
        <v>9</v>
      </c>
      <c r="N26" s="237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</row>
    <row r="27" spans="1:34" ht="15.75" thickBot="1" x14ac:dyDescent="0.3">
      <c r="A27" s="49" t="s">
        <v>61</v>
      </c>
      <c r="B27" s="3" t="s">
        <v>31</v>
      </c>
      <c r="C27" s="3">
        <v>8</v>
      </c>
      <c r="D27" s="46" t="s">
        <v>258</v>
      </c>
      <c r="E27" s="201">
        <v>1</v>
      </c>
      <c r="F27" s="23">
        <v>2</v>
      </c>
      <c r="G27" s="201">
        <v>3</v>
      </c>
      <c r="H27" s="23">
        <v>4</v>
      </c>
      <c r="I27" s="201">
        <v>5</v>
      </c>
      <c r="J27" s="23">
        <v>6</v>
      </c>
      <c r="K27" s="201">
        <v>7</v>
      </c>
      <c r="L27" s="23">
        <v>8</v>
      </c>
      <c r="M27" s="237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9"/>
    </row>
    <row r="28" spans="1:34" ht="15.75" thickBot="1" x14ac:dyDescent="0.3">
      <c r="A28" s="50" t="s">
        <v>61</v>
      </c>
      <c r="B28" s="34" t="s">
        <v>32</v>
      </c>
      <c r="C28" s="34">
        <v>11</v>
      </c>
      <c r="D28" s="46" t="s">
        <v>258</v>
      </c>
      <c r="E28" s="201">
        <v>1</v>
      </c>
      <c r="F28" s="23">
        <v>2</v>
      </c>
      <c r="G28" s="201">
        <v>3</v>
      </c>
      <c r="H28" s="23">
        <v>4</v>
      </c>
      <c r="I28" s="201">
        <v>5</v>
      </c>
      <c r="J28" s="23">
        <v>6</v>
      </c>
      <c r="K28" s="201">
        <v>7</v>
      </c>
      <c r="L28" s="23">
        <v>8</v>
      </c>
      <c r="M28" s="201">
        <v>9</v>
      </c>
      <c r="N28" s="23">
        <v>10</v>
      </c>
      <c r="O28" s="201">
        <v>11</v>
      </c>
      <c r="P28" s="237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9"/>
    </row>
    <row r="29" spans="1:34" ht="18.75" customHeight="1" thickBot="1" x14ac:dyDescent="0.3">
      <c r="A29" s="41" t="s">
        <v>33</v>
      </c>
      <c r="B29" s="47"/>
      <c r="C29" s="47"/>
      <c r="D29" s="48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3"/>
    </row>
    <row r="30" spans="1:34" ht="15.75" thickBot="1" x14ac:dyDescent="0.3">
      <c r="A30" s="49"/>
      <c r="B30" s="3" t="s">
        <v>34</v>
      </c>
      <c r="C30" s="3">
        <v>6</v>
      </c>
      <c r="D30" s="154" t="s">
        <v>257</v>
      </c>
      <c r="E30" s="146">
        <v>1</v>
      </c>
      <c r="F30" s="147">
        <v>2</v>
      </c>
      <c r="G30" s="146">
        <v>3</v>
      </c>
      <c r="H30" s="147">
        <v>4</v>
      </c>
      <c r="I30" s="146">
        <v>5</v>
      </c>
      <c r="J30" s="147">
        <v>6</v>
      </c>
      <c r="K30" s="229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1"/>
    </row>
    <row r="31" spans="1:34" ht="15.75" thickBot="1" x14ac:dyDescent="0.3">
      <c r="A31" s="49"/>
      <c r="B31" s="3" t="s">
        <v>35</v>
      </c>
      <c r="C31" s="3">
        <v>9</v>
      </c>
      <c r="D31" s="154" t="s">
        <v>257</v>
      </c>
      <c r="E31" s="37">
        <v>1</v>
      </c>
      <c r="F31" s="22">
        <v>2</v>
      </c>
      <c r="G31" s="37">
        <v>3</v>
      </c>
      <c r="H31" s="22">
        <v>4</v>
      </c>
      <c r="I31" s="37">
        <v>5</v>
      </c>
      <c r="J31" s="22">
        <v>6</v>
      </c>
      <c r="K31" s="37">
        <v>7</v>
      </c>
      <c r="L31" s="22">
        <v>8</v>
      </c>
      <c r="M31" s="37">
        <v>9</v>
      </c>
      <c r="N31" s="229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1"/>
    </row>
    <row r="32" spans="1:34" ht="15.75" thickBot="1" x14ac:dyDescent="0.3">
      <c r="A32" s="49"/>
      <c r="B32" s="3" t="s">
        <v>36</v>
      </c>
      <c r="C32" s="3">
        <v>5</v>
      </c>
      <c r="D32" s="154" t="s">
        <v>257</v>
      </c>
      <c r="E32" s="37">
        <v>1</v>
      </c>
      <c r="F32" s="22">
        <v>2</v>
      </c>
      <c r="G32" s="37">
        <v>3</v>
      </c>
      <c r="H32" s="22">
        <v>4</v>
      </c>
      <c r="I32" s="37">
        <v>5</v>
      </c>
      <c r="J32" s="229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1"/>
    </row>
    <row r="33" spans="1:34" ht="15.75" thickBot="1" x14ac:dyDescent="0.3">
      <c r="A33" s="49"/>
      <c r="B33" s="3" t="s">
        <v>37</v>
      </c>
      <c r="C33" s="3">
        <v>5</v>
      </c>
      <c r="D33" s="154" t="s">
        <v>257</v>
      </c>
      <c r="E33" s="37">
        <v>1</v>
      </c>
      <c r="F33" s="22">
        <v>2</v>
      </c>
      <c r="G33" s="37">
        <v>3</v>
      </c>
      <c r="H33" s="22">
        <v>4</v>
      </c>
      <c r="I33" s="37">
        <v>5</v>
      </c>
      <c r="J33" s="229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1"/>
    </row>
    <row r="34" spans="1:34" ht="15.75" thickBot="1" x14ac:dyDescent="0.3">
      <c r="A34" s="49"/>
      <c r="B34" s="3" t="s">
        <v>39</v>
      </c>
      <c r="C34" s="3">
        <v>5</v>
      </c>
      <c r="D34" s="154" t="s">
        <v>257</v>
      </c>
      <c r="E34" s="37">
        <v>1</v>
      </c>
      <c r="F34" s="22">
        <v>2</v>
      </c>
      <c r="G34" s="37">
        <v>3</v>
      </c>
      <c r="H34" s="22">
        <v>4</v>
      </c>
      <c r="I34" s="37">
        <v>5</v>
      </c>
      <c r="J34" s="229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1"/>
    </row>
    <row r="35" spans="1:34" ht="15.75" thickBot="1" x14ac:dyDescent="0.3">
      <c r="A35" s="49"/>
      <c r="B35" s="3" t="s">
        <v>41</v>
      </c>
      <c r="C35" s="3">
        <v>4</v>
      </c>
      <c r="D35" s="154" t="s">
        <v>257</v>
      </c>
      <c r="E35" s="37">
        <v>1</v>
      </c>
      <c r="F35" s="22">
        <v>2</v>
      </c>
      <c r="G35" s="37">
        <v>3</v>
      </c>
      <c r="H35" s="22">
        <v>4</v>
      </c>
      <c r="I35" s="229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1"/>
    </row>
    <row r="36" spans="1:34" ht="15.75" thickBot="1" x14ac:dyDescent="0.3">
      <c r="A36" s="49"/>
      <c r="B36" s="3" t="s">
        <v>42</v>
      </c>
      <c r="C36" s="3">
        <v>5</v>
      </c>
      <c r="D36" s="154" t="s">
        <v>257</v>
      </c>
      <c r="E36" s="37">
        <v>1</v>
      </c>
      <c r="F36" s="22">
        <v>2</v>
      </c>
      <c r="G36" s="37">
        <v>3</v>
      </c>
      <c r="H36" s="22">
        <v>4</v>
      </c>
      <c r="I36" s="37">
        <v>5</v>
      </c>
      <c r="J36" s="229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1"/>
    </row>
    <row r="37" spans="1:34" ht="15.75" thickBot="1" x14ac:dyDescent="0.3">
      <c r="A37" s="49"/>
      <c r="B37" s="3" t="s">
        <v>43</v>
      </c>
      <c r="C37" s="3">
        <v>6</v>
      </c>
      <c r="D37" s="154" t="s">
        <v>257</v>
      </c>
      <c r="E37" s="200">
        <v>1</v>
      </c>
      <c r="F37" s="64">
        <v>2</v>
      </c>
      <c r="G37" s="200">
        <v>3</v>
      </c>
      <c r="H37" s="64">
        <v>4</v>
      </c>
      <c r="I37" s="200">
        <v>5</v>
      </c>
      <c r="J37" s="64">
        <v>6</v>
      </c>
      <c r="K37" s="237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9"/>
    </row>
    <row r="38" spans="1:34" ht="15.75" thickBot="1" x14ac:dyDescent="0.3">
      <c r="A38" s="49"/>
      <c r="B38" s="3" t="s">
        <v>44</v>
      </c>
      <c r="C38" s="3">
        <v>5</v>
      </c>
      <c r="D38" s="154" t="s">
        <v>257</v>
      </c>
      <c r="E38" s="37">
        <v>1</v>
      </c>
      <c r="F38" s="22">
        <v>2</v>
      </c>
      <c r="G38" s="37">
        <v>3</v>
      </c>
      <c r="H38" s="22">
        <v>4</v>
      </c>
      <c r="I38" s="37">
        <v>5</v>
      </c>
      <c r="J38" s="229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</row>
    <row r="39" spans="1:34" ht="15.75" thickBot="1" x14ac:dyDescent="0.3">
      <c r="A39" s="49"/>
      <c r="B39" s="3" t="s">
        <v>46</v>
      </c>
      <c r="C39" s="3">
        <v>6</v>
      </c>
      <c r="D39" s="154" t="s">
        <v>257</v>
      </c>
      <c r="E39" s="37">
        <v>1</v>
      </c>
      <c r="F39" s="22">
        <v>2</v>
      </c>
      <c r="G39" s="37">
        <v>3</v>
      </c>
      <c r="H39" s="22">
        <v>4</v>
      </c>
      <c r="I39" s="37">
        <v>5</v>
      </c>
      <c r="J39" s="22">
        <v>6</v>
      </c>
      <c r="K39" s="229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</row>
    <row r="40" spans="1:34" ht="15.75" thickBot="1" x14ac:dyDescent="0.3">
      <c r="A40" s="49"/>
      <c r="B40" s="3" t="s">
        <v>56</v>
      </c>
      <c r="C40" s="3">
        <v>8</v>
      </c>
      <c r="D40" s="154" t="s">
        <v>257</v>
      </c>
      <c r="E40" s="144">
        <v>1</v>
      </c>
      <c r="F40" s="22">
        <v>2</v>
      </c>
      <c r="G40" s="37">
        <v>3</v>
      </c>
      <c r="H40" s="22">
        <v>4</v>
      </c>
      <c r="I40" s="144">
        <v>5</v>
      </c>
      <c r="J40" s="145">
        <v>6</v>
      </c>
      <c r="K40" s="37">
        <v>7</v>
      </c>
      <c r="L40" s="156">
        <v>8</v>
      </c>
      <c r="M40" s="229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1:34" ht="15.75" thickBot="1" x14ac:dyDescent="0.3">
      <c r="A41" s="49"/>
      <c r="B41" s="3" t="s">
        <v>82</v>
      </c>
      <c r="C41" s="3">
        <v>5</v>
      </c>
      <c r="D41" s="154" t="s">
        <v>257</v>
      </c>
      <c r="E41" s="37">
        <v>1</v>
      </c>
      <c r="F41" s="22">
        <v>2</v>
      </c>
      <c r="G41" s="37">
        <v>3</v>
      </c>
      <c r="H41" s="22">
        <v>4</v>
      </c>
      <c r="I41" s="37">
        <v>5</v>
      </c>
      <c r="J41" s="229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1:34" ht="15.75" thickBot="1" x14ac:dyDescent="0.3">
      <c r="A42" s="49"/>
      <c r="B42" s="3" t="s">
        <v>85</v>
      </c>
      <c r="C42" s="3">
        <v>6</v>
      </c>
      <c r="D42" s="154" t="s">
        <v>257</v>
      </c>
      <c r="E42" s="222">
        <v>1</v>
      </c>
      <c r="F42" s="24">
        <v>2</v>
      </c>
      <c r="G42" s="37">
        <v>3</v>
      </c>
      <c r="H42" s="22">
        <v>4</v>
      </c>
      <c r="I42" s="200">
        <v>5</v>
      </c>
      <c r="J42" s="64">
        <v>6</v>
      </c>
      <c r="K42" s="229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1:34" ht="15.75" thickBot="1" x14ac:dyDescent="0.3">
      <c r="A43" s="49"/>
      <c r="B43" s="3" t="s">
        <v>86</v>
      </c>
      <c r="C43" s="3">
        <v>4</v>
      </c>
      <c r="D43" s="154" t="s">
        <v>257</v>
      </c>
      <c r="E43" s="37">
        <v>1</v>
      </c>
      <c r="F43" s="22">
        <v>2</v>
      </c>
      <c r="G43" s="37">
        <v>3</v>
      </c>
      <c r="H43" s="22">
        <v>4</v>
      </c>
      <c r="I43" s="229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1"/>
    </row>
    <row r="44" spans="1:34" ht="15.75" thickBot="1" x14ac:dyDescent="0.3">
      <c r="A44" s="49"/>
      <c r="B44" s="3" t="s">
        <v>88</v>
      </c>
      <c r="C44" s="3">
        <v>7</v>
      </c>
      <c r="D44" s="154" t="s">
        <v>257</v>
      </c>
      <c r="E44" s="199">
        <v>1</v>
      </c>
      <c r="F44" s="64">
        <v>2</v>
      </c>
      <c r="G44" s="199">
        <v>3</v>
      </c>
      <c r="H44" s="24">
        <v>4</v>
      </c>
      <c r="I44" s="200">
        <v>5</v>
      </c>
      <c r="J44" s="24">
        <v>6</v>
      </c>
      <c r="K44" s="144">
        <v>7</v>
      </c>
      <c r="L44" s="229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1"/>
    </row>
    <row r="45" spans="1:34" ht="15.75" thickBot="1" x14ac:dyDescent="0.3">
      <c r="A45" s="49"/>
      <c r="B45" s="3" t="s">
        <v>93</v>
      </c>
      <c r="C45" s="3">
        <v>8</v>
      </c>
      <c r="D45" s="154" t="s">
        <v>257</v>
      </c>
      <c r="E45" s="37">
        <v>1</v>
      </c>
      <c r="F45" s="22">
        <v>2</v>
      </c>
      <c r="G45" s="37">
        <v>3</v>
      </c>
      <c r="H45" s="22">
        <v>4</v>
      </c>
      <c r="I45" s="37">
        <v>5</v>
      </c>
      <c r="J45" s="22">
        <v>6</v>
      </c>
      <c r="K45" s="37">
        <v>7</v>
      </c>
      <c r="L45" s="22">
        <v>8</v>
      </c>
      <c r="M45" s="229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1"/>
    </row>
    <row r="46" spans="1:34" ht="15.75" thickBot="1" x14ac:dyDescent="0.3">
      <c r="A46" s="49"/>
      <c r="B46" s="3" t="s">
        <v>94</v>
      </c>
      <c r="C46" s="3">
        <v>8</v>
      </c>
      <c r="D46" s="154" t="s">
        <v>257</v>
      </c>
      <c r="E46" s="37">
        <v>1</v>
      </c>
      <c r="F46" s="22">
        <v>2</v>
      </c>
      <c r="G46" s="37">
        <v>3</v>
      </c>
      <c r="H46" s="22">
        <v>4</v>
      </c>
      <c r="I46" s="37">
        <v>5</v>
      </c>
      <c r="J46" s="22">
        <v>6</v>
      </c>
      <c r="K46" s="37">
        <v>7</v>
      </c>
      <c r="L46" s="22">
        <v>8</v>
      </c>
      <c r="M46" s="229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1"/>
    </row>
    <row r="47" spans="1:34" ht="15.75" thickBot="1" x14ac:dyDescent="0.3">
      <c r="A47" s="49"/>
      <c r="B47" s="3" t="s">
        <v>95</v>
      </c>
      <c r="C47" s="3">
        <v>4</v>
      </c>
      <c r="D47" s="154" t="s">
        <v>257</v>
      </c>
      <c r="E47" s="144">
        <v>1</v>
      </c>
      <c r="F47" s="145">
        <v>2</v>
      </c>
      <c r="G47" s="199">
        <v>3</v>
      </c>
      <c r="H47" s="24">
        <v>4</v>
      </c>
      <c r="I47" s="229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1"/>
    </row>
    <row r="48" spans="1:34" ht="15.75" thickBot="1" x14ac:dyDescent="0.3">
      <c r="A48" s="49"/>
      <c r="B48" s="3" t="s">
        <v>108</v>
      </c>
      <c r="C48" s="3">
        <v>6</v>
      </c>
      <c r="D48" s="154" t="s">
        <v>257</v>
      </c>
      <c r="E48" s="199">
        <v>1</v>
      </c>
      <c r="F48" s="24">
        <v>2</v>
      </c>
      <c r="G48" s="199">
        <v>3</v>
      </c>
      <c r="H48" s="22">
        <v>4</v>
      </c>
      <c r="I48" s="199">
        <v>5</v>
      </c>
      <c r="J48" s="24">
        <v>6</v>
      </c>
      <c r="K48" s="229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1"/>
    </row>
    <row r="49" spans="1:34" ht="15.75" thickBot="1" x14ac:dyDescent="0.3">
      <c r="A49" s="49"/>
      <c r="B49" s="3" t="s">
        <v>111</v>
      </c>
      <c r="C49" s="3">
        <v>6</v>
      </c>
      <c r="D49" s="154" t="s">
        <v>257</v>
      </c>
      <c r="E49" s="146">
        <v>1</v>
      </c>
      <c r="F49" s="147">
        <v>2</v>
      </c>
      <c r="G49" s="199">
        <v>3</v>
      </c>
      <c r="H49" s="24">
        <v>4</v>
      </c>
      <c r="I49" s="199">
        <v>5</v>
      </c>
      <c r="J49" s="24">
        <v>6</v>
      </c>
      <c r="K49" s="229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1"/>
    </row>
    <row r="50" spans="1:34" ht="15.75" thickBot="1" x14ac:dyDescent="0.3">
      <c r="A50" s="50"/>
      <c r="B50" s="34" t="s">
        <v>115</v>
      </c>
      <c r="C50" s="34">
        <v>8</v>
      </c>
      <c r="D50" s="59" t="s">
        <v>257</v>
      </c>
      <c r="E50" s="199">
        <v>1</v>
      </c>
      <c r="F50" s="24">
        <v>2</v>
      </c>
      <c r="G50" s="199">
        <v>3</v>
      </c>
      <c r="H50" s="24">
        <v>4</v>
      </c>
      <c r="I50" s="199">
        <v>5</v>
      </c>
      <c r="J50" s="24">
        <v>6</v>
      </c>
      <c r="K50" s="199">
        <v>7</v>
      </c>
      <c r="L50" s="64">
        <v>8</v>
      </c>
      <c r="M50" s="229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1"/>
    </row>
    <row r="51" spans="1:34" ht="16.5" thickBot="1" x14ac:dyDescent="0.3">
      <c r="A51" s="155" t="s">
        <v>946</v>
      </c>
      <c r="B51" s="3"/>
      <c r="C51" s="3"/>
      <c r="D51" s="154"/>
      <c r="E51" s="246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8"/>
    </row>
    <row r="52" spans="1:34" ht="15.75" thickBot="1" x14ac:dyDescent="0.3">
      <c r="A52" s="7"/>
      <c r="B52" s="3" t="s">
        <v>40</v>
      </c>
      <c r="C52" s="3">
        <v>12</v>
      </c>
      <c r="D52" s="46" t="s">
        <v>257</v>
      </c>
      <c r="E52" s="146">
        <v>1</v>
      </c>
      <c r="F52" s="147">
        <v>2</v>
      </c>
      <c r="G52" s="146">
        <v>3</v>
      </c>
      <c r="H52" s="147">
        <v>4</v>
      </c>
      <c r="I52" s="146">
        <v>5</v>
      </c>
      <c r="J52" s="147">
        <v>6</v>
      </c>
      <c r="K52" s="146">
        <v>7</v>
      </c>
      <c r="L52" s="147">
        <v>8</v>
      </c>
      <c r="M52" s="146">
        <v>9</v>
      </c>
      <c r="N52" s="147">
        <v>10</v>
      </c>
      <c r="O52" s="60">
        <v>11</v>
      </c>
      <c r="P52" s="61">
        <v>12</v>
      </c>
      <c r="Q52" s="229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/>
    </row>
    <row r="53" spans="1:34" ht="15.75" thickBot="1" x14ac:dyDescent="0.3">
      <c r="A53" s="7"/>
      <c r="B53" s="3" t="s">
        <v>45</v>
      </c>
      <c r="C53" s="3">
        <v>7</v>
      </c>
      <c r="D53" s="46" t="s">
        <v>257</v>
      </c>
      <c r="E53" s="37">
        <v>1</v>
      </c>
      <c r="F53" s="22">
        <v>2</v>
      </c>
      <c r="G53" s="37">
        <v>3</v>
      </c>
      <c r="H53" s="22">
        <v>4</v>
      </c>
      <c r="I53" s="37">
        <v>5</v>
      </c>
      <c r="J53" s="145">
        <v>6</v>
      </c>
      <c r="K53" s="37">
        <v>7</v>
      </c>
      <c r="L53" s="229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1"/>
    </row>
    <row r="54" spans="1:34" ht="15.75" thickBot="1" x14ac:dyDescent="0.3">
      <c r="A54" s="7"/>
      <c r="B54" s="3" t="s">
        <v>47</v>
      </c>
      <c r="C54" s="3">
        <v>6</v>
      </c>
      <c r="D54" s="46" t="s">
        <v>257</v>
      </c>
      <c r="E54" s="37">
        <v>1</v>
      </c>
      <c r="F54" s="22">
        <v>2</v>
      </c>
      <c r="G54" s="37">
        <v>3</v>
      </c>
      <c r="H54" s="22">
        <v>4</v>
      </c>
      <c r="I54" s="146">
        <v>5</v>
      </c>
      <c r="J54" s="22">
        <v>6</v>
      </c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1:34" ht="15.75" thickBot="1" x14ac:dyDescent="0.3">
      <c r="A55" s="7"/>
      <c r="B55" s="3" t="s">
        <v>48</v>
      </c>
      <c r="C55" s="3">
        <v>7</v>
      </c>
      <c r="D55" s="46" t="s">
        <v>257</v>
      </c>
      <c r="E55" s="60">
        <v>1</v>
      </c>
      <c r="F55" s="61">
        <v>2</v>
      </c>
      <c r="G55" s="60">
        <v>3</v>
      </c>
      <c r="H55" s="61">
        <v>4</v>
      </c>
      <c r="I55" s="60">
        <v>5</v>
      </c>
      <c r="J55" s="145">
        <v>6</v>
      </c>
      <c r="K55" s="60">
        <v>7</v>
      </c>
      <c r="L55" s="229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1"/>
    </row>
    <row r="56" spans="1:34" ht="15.75" thickBot="1" x14ac:dyDescent="0.3">
      <c r="A56" s="7"/>
      <c r="B56" s="3" t="s">
        <v>49</v>
      </c>
      <c r="C56" s="3">
        <v>7</v>
      </c>
      <c r="D56" s="46" t="s">
        <v>257</v>
      </c>
      <c r="E56" s="37">
        <v>1</v>
      </c>
      <c r="F56" s="22">
        <v>2</v>
      </c>
      <c r="G56" s="37">
        <v>3</v>
      </c>
      <c r="H56" s="22">
        <v>4</v>
      </c>
      <c r="I56" s="37">
        <v>5</v>
      </c>
      <c r="J56" s="22">
        <v>6</v>
      </c>
      <c r="K56" s="37">
        <v>7</v>
      </c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1"/>
    </row>
    <row r="57" spans="1:34" ht="15.75" thickBot="1" x14ac:dyDescent="0.3">
      <c r="A57" s="7"/>
      <c r="B57" s="3" t="s">
        <v>50</v>
      </c>
      <c r="C57" s="3">
        <v>6</v>
      </c>
      <c r="D57" s="46" t="s">
        <v>257</v>
      </c>
      <c r="E57" s="37">
        <v>1</v>
      </c>
      <c r="F57" s="22">
        <v>2</v>
      </c>
      <c r="G57" s="37">
        <v>3</v>
      </c>
      <c r="H57" s="22">
        <v>4</v>
      </c>
      <c r="I57" s="146">
        <v>5</v>
      </c>
      <c r="J57" s="22">
        <v>6</v>
      </c>
      <c r="K57" s="229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1"/>
    </row>
    <row r="58" spans="1:34" ht="15.75" thickBot="1" x14ac:dyDescent="0.3">
      <c r="A58" s="7"/>
      <c r="B58" s="3" t="s">
        <v>51</v>
      </c>
      <c r="C58" s="3">
        <v>6</v>
      </c>
      <c r="D58" s="46" t="s">
        <v>257</v>
      </c>
      <c r="E58" s="37">
        <v>1</v>
      </c>
      <c r="F58" s="22">
        <v>2</v>
      </c>
      <c r="G58" s="37">
        <v>3</v>
      </c>
      <c r="H58" s="22">
        <v>4</v>
      </c>
      <c r="I58" s="146">
        <v>5</v>
      </c>
      <c r="J58" s="22">
        <v>6</v>
      </c>
      <c r="K58" s="229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1"/>
    </row>
    <row r="59" spans="1:34" ht="15.75" thickBot="1" x14ac:dyDescent="0.3">
      <c r="A59" s="7"/>
      <c r="B59" s="3" t="s">
        <v>52</v>
      </c>
      <c r="C59" s="3">
        <v>6</v>
      </c>
      <c r="D59" s="46" t="s">
        <v>257</v>
      </c>
      <c r="E59" s="60">
        <v>1</v>
      </c>
      <c r="F59" s="61">
        <v>2</v>
      </c>
      <c r="G59" s="60">
        <v>3</v>
      </c>
      <c r="H59" s="61">
        <v>4</v>
      </c>
      <c r="I59" s="60">
        <v>5</v>
      </c>
      <c r="J59" s="147">
        <v>6</v>
      </c>
      <c r="K59" s="229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1"/>
    </row>
    <row r="60" spans="1:34" ht="15.75" thickBot="1" x14ac:dyDescent="0.3">
      <c r="A60" s="7"/>
      <c r="B60" s="3" t="s">
        <v>55</v>
      </c>
      <c r="C60" s="3">
        <v>7</v>
      </c>
      <c r="D60" s="46" t="s">
        <v>257</v>
      </c>
      <c r="E60" s="200">
        <v>1</v>
      </c>
      <c r="F60" s="64">
        <v>2</v>
      </c>
      <c r="G60" s="200">
        <v>3</v>
      </c>
      <c r="H60" s="64">
        <v>4</v>
      </c>
      <c r="I60" s="200">
        <v>5</v>
      </c>
      <c r="J60" s="64">
        <v>6</v>
      </c>
      <c r="K60" s="200">
        <v>7</v>
      </c>
      <c r="L60" s="229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1"/>
    </row>
    <row r="61" spans="1:34" ht="15.75" thickBot="1" x14ac:dyDescent="0.3">
      <c r="A61" s="7"/>
      <c r="B61" s="3" t="s">
        <v>81</v>
      </c>
      <c r="C61" s="3">
        <v>6</v>
      </c>
      <c r="D61" s="46" t="s">
        <v>257</v>
      </c>
      <c r="E61" s="60">
        <v>1</v>
      </c>
      <c r="F61" s="61">
        <v>2</v>
      </c>
      <c r="G61" s="60">
        <v>3</v>
      </c>
      <c r="H61" s="61">
        <v>4</v>
      </c>
      <c r="I61" s="146">
        <v>5</v>
      </c>
      <c r="J61" s="61">
        <v>6</v>
      </c>
      <c r="K61" s="229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1"/>
    </row>
    <row r="62" spans="1:34" ht="15.75" thickBot="1" x14ac:dyDescent="0.3">
      <c r="A62" s="7"/>
      <c r="B62" s="3" t="s">
        <v>84</v>
      </c>
      <c r="C62" s="3">
        <v>7</v>
      </c>
      <c r="D62" s="46" t="s">
        <v>257</v>
      </c>
      <c r="E62" s="60">
        <v>1</v>
      </c>
      <c r="F62" s="61">
        <v>2</v>
      </c>
      <c r="G62" s="60">
        <v>3</v>
      </c>
      <c r="H62" s="61">
        <v>4</v>
      </c>
      <c r="I62" s="144">
        <v>5</v>
      </c>
      <c r="J62" s="61">
        <v>6</v>
      </c>
      <c r="K62" s="60">
        <v>7</v>
      </c>
      <c r="L62" s="229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1"/>
    </row>
    <row r="63" spans="1:34" ht="15.75" thickBot="1" x14ac:dyDescent="0.3">
      <c r="A63" s="7"/>
      <c r="B63" s="3" t="s">
        <v>87</v>
      </c>
      <c r="C63" s="3">
        <v>6</v>
      </c>
      <c r="D63" s="46" t="s">
        <v>257</v>
      </c>
      <c r="E63" s="146">
        <v>1</v>
      </c>
      <c r="F63" s="147">
        <v>2</v>
      </c>
      <c r="G63" s="146">
        <v>3</v>
      </c>
      <c r="H63" s="147">
        <v>4</v>
      </c>
      <c r="I63" s="146">
        <v>5</v>
      </c>
      <c r="J63" s="147">
        <v>6</v>
      </c>
      <c r="K63" s="229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1"/>
    </row>
    <row r="64" spans="1:34" ht="15.75" thickBot="1" x14ac:dyDescent="0.3">
      <c r="A64" s="7"/>
      <c r="B64" s="3" t="s">
        <v>91</v>
      </c>
      <c r="C64" s="3">
        <v>6</v>
      </c>
      <c r="D64" s="46" t="s">
        <v>257</v>
      </c>
      <c r="E64" s="37">
        <v>1</v>
      </c>
      <c r="F64" s="22">
        <v>2</v>
      </c>
      <c r="G64" s="37">
        <v>3</v>
      </c>
      <c r="H64" s="22">
        <v>4</v>
      </c>
      <c r="I64" s="144">
        <v>5</v>
      </c>
      <c r="J64" s="22">
        <v>6</v>
      </c>
      <c r="K64" s="229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1"/>
    </row>
    <row r="65" spans="1:34" ht="15.75" thickBot="1" x14ac:dyDescent="0.3">
      <c r="A65" s="7"/>
      <c r="B65" s="87" t="s">
        <v>92</v>
      </c>
      <c r="C65" s="87">
        <v>6</v>
      </c>
      <c r="D65" s="157" t="s">
        <v>257</v>
      </c>
      <c r="E65" s="60">
        <v>1</v>
      </c>
      <c r="F65" s="61">
        <v>2</v>
      </c>
      <c r="G65" s="60">
        <v>3</v>
      </c>
      <c r="H65" s="61">
        <v>4</v>
      </c>
      <c r="I65" s="60">
        <v>5</v>
      </c>
      <c r="J65" s="61">
        <v>6</v>
      </c>
      <c r="K65" s="229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1"/>
    </row>
    <row r="66" spans="1:34" ht="15.75" thickBot="1" x14ac:dyDescent="0.3">
      <c r="A66" s="7"/>
      <c r="B66" s="3" t="s">
        <v>96</v>
      </c>
      <c r="C66" s="3">
        <v>7</v>
      </c>
      <c r="D66" s="46" t="s">
        <v>257</v>
      </c>
      <c r="E66" s="37">
        <v>1</v>
      </c>
      <c r="F66" s="22">
        <v>2</v>
      </c>
      <c r="G66" s="37">
        <v>3</v>
      </c>
      <c r="H66" s="22">
        <v>4</v>
      </c>
      <c r="I66" s="37">
        <v>5</v>
      </c>
      <c r="J66" s="145">
        <v>6</v>
      </c>
      <c r="K66" s="37">
        <v>7</v>
      </c>
      <c r="L66" s="229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1"/>
    </row>
    <row r="67" spans="1:34" ht="15.75" thickBot="1" x14ac:dyDescent="0.3">
      <c r="A67" s="7"/>
      <c r="B67" s="3" t="s">
        <v>99</v>
      </c>
      <c r="C67" s="3">
        <v>6</v>
      </c>
      <c r="D67" s="46" t="s">
        <v>257</v>
      </c>
      <c r="E67" s="200">
        <v>1</v>
      </c>
      <c r="F67" s="64">
        <v>2</v>
      </c>
      <c r="G67" s="200">
        <v>3</v>
      </c>
      <c r="H67" s="64">
        <v>4</v>
      </c>
      <c r="I67" s="200">
        <v>5</v>
      </c>
      <c r="J67" s="64">
        <v>6</v>
      </c>
      <c r="K67" s="229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1"/>
    </row>
    <row r="68" spans="1:34" ht="15.75" thickBot="1" x14ac:dyDescent="0.3">
      <c r="A68" s="7"/>
      <c r="B68" s="3" t="s">
        <v>102</v>
      </c>
      <c r="C68" s="3">
        <v>6</v>
      </c>
      <c r="D68" s="46" t="s">
        <v>257</v>
      </c>
      <c r="E68" s="200">
        <v>1</v>
      </c>
      <c r="F68" s="64">
        <v>2</v>
      </c>
      <c r="G68" s="200">
        <v>3</v>
      </c>
      <c r="H68" s="64">
        <v>4</v>
      </c>
      <c r="I68" s="200">
        <v>5</v>
      </c>
      <c r="J68" s="64">
        <v>6</v>
      </c>
      <c r="K68" s="229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1"/>
    </row>
    <row r="69" spans="1:34" ht="15.75" thickBot="1" x14ac:dyDescent="0.3">
      <c r="A69" s="7"/>
      <c r="B69" s="3" t="s">
        <v>103</v>
      </c>
      <c r="C69" s="3">
        <v>6</v>
      </c>
      <c r="D69" s="46" t="s">
        <v>257</v>
      </c>
      <c r="E69" s="213">
        <v>1</v>
      </c>
      <c r="F69" s="24">
        <v>2</v>
      </c>
      <c r="G69" s="213">
        <v>3</v>
      </c>
      <c r="H69" s="24">
        <v>4</v>
      </c>
      <c r="I69" s="144">
        <v>5</v>
      </c>
      <c r="J69" s="24">
        <v>6</v>
      </c>
      <c r="K69" s="229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1"/>
    </row>
    <row r="70" spans="1:34" ht="15.75" thickBot="1" x14ac:dyDescent="0.3">
      <c r="A70" s="7"/>
      <c r="B70" s="3" t="s">
        <v>110</v>
      </c>
      <c r="C70" s="3">
        <v>6</v>
      </c>
      <c r="D70" s="46" t="s">
        <v>257</v>
      </c>
      <c r="E70" s="37">
        <v>1</v>
      </c>
      <c r="F70" s="22">
        <v>2</v>
      </c>
      <c r="G70" s="37">
        <v>3</v>
      </c>
      <c r="H70" s="22">
        <v>4</v>
      </c>
      <c r="I70" s="144">
        <v>5</v>
      </c>
      <c r="J70" s="22">
        <v>6</v>
      </c>
      <c r="K70" s="229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1"/>
    </row>
    <row r="71" spans="1:34" ht="15.75" thickBot="1" x14ac:dyDescent="0.3">
      <c r="A71" s="7"/>
      <c r="B71" s="3" t="s">
        <v>112</v>
      </c>
      <c r="C71" s="3">
        <v>6</v>
      </c>
      <c r="D71" s="46" t="s">
        <v>257</v>
      </c>
      <c r="E71" s="37">
        <v>1</v>
      </c>
      <c r="F71" s="22">
        <v>2</v>
      </c>
      <c r="G71" s="37">
        <v>3</v>
      </c>
      <c r="H71" s="22">
        <v>4</v>
      </c>
      <c r="I71" s="144">
        <v>5</v>
      </c>
      <c r="J71" s="22">
        <v>6</v>
      </c>
      <c r="K71" s="229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1"/>
    </row>
    <row r="72" spans="1:34" ht="15.75" thickBot="1" x14ac:dyDescent="0.3">
      <c r="A72" s="7"/>
      <c r="B72" s="3" t="s">
        <v>116</v>
      </c>
      <c r="C72" s="3">
        <v>5</v>
      </c>
      <c r="D72" s="46" t="s">
        <v>257</v>
      </c>
      <c r="E72" s="37">
        <v>1</v>
      </c>
      <c r="F72" s="22">
        <v>2</v>
      </c>
      <c r="G72" s="37">
        <v>3</v>
      </c>
      <c r="H72" s="22">
        <v>4</v>
      </c>
      <c r="I72" s="37">
        <v>5</v>
      </c>
      <c r="J72" s="229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1"/>
    </row>
    <row r="73" spans="1:34" ht="15.75" thickBot="1" x14ac:dyDescent="0.3">
      <c r="A73" s="7"/>
      <c r="B73" s="3" t="s">
        <v>117</v>
      </c>
      <c r="C73" s="3">
        <v>6</v>
      </c>
      <c r="D73" s="46" t="s">
        <v>257</v>
      </c>
      <c r="E73" s="37">
        <v>1</v>
      </c>
      <c r="F73" s="22">
        <v>2</v>
      </c>
      <c r="G73" s="37">
        <v>3</v>
      </c>
      <c r="H73" s="22">
        <v>4</v>
      </c>
      <c r="I73" s="37">
        <v>5</v>
      </c>
      <c r="J73" s="22">
        <v>6</v>
      </c>
      <c r="K73" s="229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1"/>
    </row>
    <row r="74" spans="1:34" ht="15.75" thickBot="1" x14ac:dyDescent="0.3">
      <c r="A74" s="7"/>
      <c r="B74" s="87" t="s">
        <v>118</v>
      </c>
      <c r="C74" s="87">
        <v>6</v>
      </c>
      <c r="D74" s="160" t="s">
        <v>257</v>
      </c>
      <c r="E74" s="37">
        <v>1</v>
      </c>
      <c r="F74" s="22">
        <v>2</v>
      </c>
      <c r="G74" s="37">
        <v>3</v>
      </c>
      <c r="H74" s="22">
        <v>4</v>
      </c>
      <c r="I74" s="37">
        <v>5</v>
      </c>
      <c r="J74" s="22">
        <v>6</v>
      </c>
      <c r="K74" s="229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1"/>
    </row>
    <row r="75" spans="1:34" ht="15.75" thickBot="1" x14ac:dyDescent="0.3">
      <c r="A75" s="7"/>
      <c r="B75" s="3" t="s">
        <v>119</v>
      </c>
      <c r="C75" s="3">
        <v>6</v>
      </c>
      <c r="D75" s="46" t="s">
        <v>257</v>
      </c>
      <c r="E75" s="37">
        <v>1</v>
      </c>
      <c r="F75" s="22">
        <v>2</v>
      </c>
      <c r="G75" s="37">
        <v>3</v>
      </c>
      <c r="H75" s="22">
        <v>4</v>
      </c>
      <c r="I75" s="37">
        <v>5</v>
      </c>
      <c r="J75" s="22">
        <v>6</v>
      </c>
      <c r="K75" s="229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1"/>
    </row>
    <row r="76" spans="1:34" ht="18.75" customHeight="1" thickBot="1" x14ac:dyDescent="0.3">
      <c r="A76" s="41" t="s">
        <v>120</v>
      </c>
      <c r="B76" s="47"/>
      <c r="C76" s="47"/>
      <c r="D76" s="48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3"/>
    </row>
    <row r="77" spans="1:34" ht="15.75" thickBot="1" x14ac:dyDescent="0.3">
      <c r="A77" s="44"/>
      <c r="B77" s="3" t="s">
        <v>121</v>
      </c>
      <c r="C77" s="3">
        <v>5</v>
      </c>
      <c r="D77" s="46" t="s">
        <v>258</v>
      </c>
      <c r="E77" s="37">
        <v>1</v>
      </c>
      <c r="F77" s="22">
        <v>2</v>
      </c>
      <c r="G77" s="22">
        <v>3</v>
      </c>
      <c r="H77" s="22">
        <v>4</v>
      </c>
      <c r="I77" s="22">
        <v>5</v>
      </c>
      <c r="J77" s="229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1"/>
    </row>
    <row r="78" spans="1:34" ht="15.75" thickBot="1" x14ac:dyDescent="0.3">
      <c r="A78" s="68"/>
      <c r="B78" s="34" t="s">
        <v>122</v>
      </c>
      <c r="C78" s="34">
        <v>5</v>
      </c>
      <c r="D78" s="46" t="s">
        <v>258</v>
      </c>
      <c r="E78" s="38">
        <v>1</v>
      </c>
      <c r="F78" s="23">
        <v>2</v>
      </c>
      <c r="G78" s="38">
        <v>3</v>
      </c>
      <c r="H78" s="23">
        <v>4</v>
      </c>
      <c r="I78" s="38">
        <v>5</v>
      </c>
      <c r="J78" s="237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9"/>
    </row>
    <row r="79" spans="1:34" ht="18.75" customHeight="1" thickBot="1" x14ac:dyDescent="0.3">
      <c r="A79" s="51" t="s">
        <v>123</v>
      </c>
      <c r="B79" s="47"/>
      <c r="C79" s="47"/>
      <c r="D79" s="48"/>
      <c r="E79" s="249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3"/>
    </row>
    <row r="80" spans="1:34" ht="15.75" thickBot="1" x14ac:dyDescent="0.3">
      <c r="A80" s="44"/>
      <c r="B80" s="3" t="s">
        <v>124</v>
      </c>
      <c r="C80" s="3">
        <v>6</v>
      </c>
      <c r="D80" s="46" t="s">
        <v>259</v>
      </c>
      <c r="E80" s="146">
        <v>1</v>
      </c>
      <c r="F80" s="147">
        <v>2</v>
      </c>
      <c r="G80" s="146">
        <v>3</v>
      </c>
      <c r="H80" s="147">
        <v>4</v>
      </c>
      <c r="I80" s="199">
        <v>5</v>
      </c>
      <c r="J80" s="24">
        <v>6</v>
      </c>
      <c r="K80" s="229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1"/>
    </row>
    <row r="81" spans="1:34" ht="15.75" thickBot="1" x14ac:dyDescent="0.3">
      <c r="A81" s="50" t="s">
        <v>61</v>
      </c>
      <c r="B81" s="34" t="s">
        <v>125</v>
      </c>
      <c r="C81" s="34">
        <v>7</v>
      </c>
      <c r="D81" s="59" t="s">
        <v>259</v>
      </c>
      <c r="E81" s="38">
        <v>1</v>
      </c>
      <c r="F81" s="23">
        <v>2</v>
      </c>
      <c r="G81" s="38">
        <v>3</v>
      </c>
      <c r="H81" s="23">
        <v>4</v>
      </c>
      <c r="I81" s="38">
        <v>5</v>
      </c>
      <c r="J81" s="23">
        <v>6</v>
      </c>
      <c r="K81" s="38">
        <v>7</v>
      </c>
      <c r="L81" s="234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6"/>
    </row>
    <row r="82" spans="1:34" ht="18.75" customHeight="1" thickBot="1" x14ac:dyDescent="0.3">
      <c r="A82" s="41" t="s">
        <v>126</v>
      </c>
      <c r="B82" s="47"/>
      <c r="C82" s="47"/>
      <c r="D82" s="48"/>
      <c r="E82" s="249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3"/>
    </row>
    <row r="83" spans="1:34" ht="15.75" thickBot="1" x14ac:dyDescent="0.3">
      <c r="A83" s="44"/>
      <c r="B83" s="3" t="s">
        <v>127</v>
      </c>
      <c r="C83" s="3">
        <v>15</v>
      </c>
      <c r="D83" s="46" t="s">
        <v>259</v>
      </c>
      <c r="E83" s="158">
        <v>1</v>
      </c>
      <c r="F83" s="159">
        <v>2</v>
      </c>
      <c r="G83" s="158">
        <v>3</v>
      </c>
      <c r="H83" s="159">
        <v>4</v>
      </c>
      <c r="I83" s="158">
        <v>5</v>
      </c>
      <c r="J83" s="159">
        <v>6</v>
      </c>
      <c r="K83" s="158">
        <v>7</v>
      </c>
      <c r="L83" s="159">
        <v>8</v>
      </c>
      <c r="M83" s="158">
        <v>9</v>
      </c>
      <c r="N83" s="159">
        <v>10</v>
      </c>
      <c r="O83" s="158">
        <v>11</v>
      </c>
      <c r="P83" s="159">
        <v>12</v>
      </c>
      <c r="Q83" s="158">
        <v>13</v>
      </c>
      <c r="R83" s="159">
        <v>14</v>
      </c>
      <c r="S83" s="158">
        <v>15</v>
      </c>
      <c r="T83" s="229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1"/>
    </row>
    <row r="84" spans="1:34" ht="15.75" thickBot="1" x14ac:dyDescent="0.3">
      <c r="A84" s="45"/>
      <c r="B84" s="34" t="s">
        <v>128</v>
      </c>
      <c r="C84" s="34">
        <v>8</v>
      </c>
      <c r="D84" s="59" t="s">
        <v>259</v>
      </c>
      <c r="E84" s="204">
        <v>1</v>
      </c>
      <c r="F84" s="205">
        <v>2</v>
      </c>
      <c r="G84" s="205">
        <v>3</v>
      </c>
      <c r="H84" s="205">
        <v>4</v>
      </c>
      <c r="I84" s="205">
        <v>5</v>
      </c>
      <c r="J84" s="205">
        <v>6</v>
      </c>
      <c r="K84" s="205">
        <v>7</v>
      </c>
      <c r="L84" s="205">
        <v>8</v>
      </c>
      <c r="M84" s="234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6"/>
    </row>
    <row r="85" spans="1:34" ht="18.75" customHeight="1" thickBot="1" x14ac:dyDescent="0.3">
      <c r="A85" s="41" t="s">
        <v>129</v>
      </c>
      <c r="B85" s="47"/>
      <c r="C85" s="47"/>
      <c r="D85" s="48"/>
      <c r="E85" s="249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3"/>
    </row>
    <row r="86" spans="1:34" ht="15.75" thickBot="1" x14ac:dyDescent="0.3">
      <c r="A86" s="44"/>
      <c r="B86" s="3" t="s">
        <v>130</v>
      </c>
      <c r="C86" s="3">
        <v>4</v>
      </c>
      <c r="D86" s="46" t="s">
        <v>259</v>
      </c>
      <c r="E86" s="146">
        <v>1</v>
      </c>
      <c r="F86" s="147">
        <v>2</v>
      </c>
      <c r="G86" s="146">
        <v>3</v>
      </c>
      <c r="H86" s="147">
        <v>4</v>
      </c>
      <c r="I86" s="229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1"/>
    </row>
    <row r="87" spans="1:34" ht="15.75" thickBot="1" x14ac:dyDescent="0.3">
      <c r="A87" s="44"/>
      <c r="B87" s="3" t="s">
        <v>131</v>
      </c>
      <c r="C87" s="3">
        <v>3</v>
      </c>
      <c r="D87" s="46" t="s">
        <v>259</v>
      </c>
      <c r="E87" s="200">
        <v>1</v>
      </c>
      <c r="F87" s="64">
        <v>2</v>
      </c>
      <c r="G87" s="200">
        <v>3</v>
      </c>
      <c r="H87" s="229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1"/>
    </row>
    <row r="88" spans="1:34" ht="15.75" thickBot="1" x14ac:dyDescent="0.3">
      <c r="A88" s="44"/>
      <c r="B88" s="3" t="s">
        <v>132</v>
      </c>
      <c r="C88" s="3">
        <v>5</v>
      </c>
      <c r="D88" s="46" t="s">
        <v>259</v>
      </c>
      <c r="E88" s="146">
        <v>1</v>
      </c>
      <c r="F88" s="147">
        <v>2</v>
      </c>
      <c r="G88" s="146">
        <v>3</v>
      </c>
      <c r="H88" s="147">
        <v>4</v>
      </c>
      <c r="I88" s="146">
        <v>5</v>
      </c>
      <c r="J88" s="229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1"/>
    </row>
    <row r="89" spans="1:34" ht="15.75" thickBot="1" x14ac:dyDescent="0.3">
      <c r="A89" s="44"/>
      <c r="B89" s="3" t="s">
        <v>133</v>
      </c>
      <c r="C89" s="3">
        <v>4</v>
      </c>
      <c r="D89" s="46" t="s">
        <v>259</v>
      </c>
      <c r="E89" s="146">
        <v>1</v>
      </c>
      <c r="F89" s="147">
        <v>2</v>
      </c>
      <c r="G89" s="146">
        <v>3</v>
      </c>
      <c r="H89" s="147">
        <v>4</v>
      </c>
      <c r="I89" s="229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1"/>
    </row>
    <row r="90" spans="1:34" ht="15.75" thickBot="1" x14ac:dyDescent="0.3">
      <c r="A90" s="44"/>
      <c r="B90" s="3" t="s">
        <v>134</v>
      </c>
      <c r="C90" s="3">
        <v>12</v>
      </c>
      <c r="D90" s="46" t="s">
        <v>259</v>
      </c>
      <c r="E90" s="200">
        <v>1</v>
      </c>
      <c r="F90" s="64">
        <v>2</v>
      </c>
      <c r="G90" s="200">
        <v>3</v>
      </c>
      <c r="H90" s="64">
        <v>4</v>
      </c>
      <c r="I90" s="200">
        <v>5</v>
      </c>
      <c r="J90" s="64">
        <v>6</v>
      </c>
      <c r="K90" s="200">
        <v>7</v>
      </c>
      <c r="L90" s="64">
        <v>8</v>
      </c>
      <c r="M90" s="200">
        <v>9</v>
      </c>
      <c r="N90" s="64">
        <v>10</v>
      </c>
      <c r="O90" s="200">
        <v>11</v>
      </c>
      <c r="P90" s="64">
        <v>12</v>
      </c>
      <c r="Q90" s="229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1"/>
    </row>
    <row r="91" spans="1:34" ht="15.75" thickBot="1" x14ac:dyDescent="0.3">
      <c r="A91" s="44"/>
      <c r="B91" s="3" t="s">
        <v>135</v>
      </c>
      <c r="C91" s="3">
        <v>2</v>
      </c>
      <c r="D91" s="46" t="s">
        <v>259</v>
      </c>
      <c r="E91" s="200">
        <v>1</v>
      </c>
      <c r="F91" s="64">
        <v>2</v>
      </c>
      <c r="G91" s="229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1"/>
    </row>
    <row r="92" spans="1:34" ht="15.75" thickBot="1" x14ac:dyDescent="0.3">
      <c r="A92" s="44"/>
      <c r="B92" s="3" t="s">
        <v>136</v>
      </c>
      <c r="C92" s="3">
        <v>6</v>
      </c>
      <c r="D92" s="46" t="s">
        <v>259</v>
      </c>
      <c r="E92" s="146">
        <v>1</v>
      </c>
      <c r="F92" s="147">
        <v>2</v>
      </c>
      <c r="G92" s="146">
        <v>3</v>
      </c>
      <c r="H92" s="147">
        <v>4</v>
      </c>
      <c r="I92" s="146">
        <v>5</v>
      </c>
      <c r="J92" s="147">
        <v>6</v>
      </c>
      <c r="K92" s="229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1"/>
    </row>
    <row r="93" spans="1:34" ht="15.75" thickBot="1" x14ac:dyDescent="0.3">
      <c r="A93" s="44"/>
      <c r="B93" s="3" t="s">
        <v>137</v>
      </c>
      <c r="C93" s="3">
        <v>4</v>
      </c>
      <c r="D93" s="46" t="s">
        <v>259</v>
      </c>
      <c r="E93" s="146">
        <v>1</v>
      </c>
      <c r="F93" s="147">
        <v>2</v>
      </c>
      <c r="G93" s="146">
        <v>3</v>
      </c>
      <c r="H93" s="147">
        <v>4</v>
      </c>
      <c r="I93" s="229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1"/>
    </row>
    <row r="94" spans="1:34" ht="15.75" thickBot="1" x14ac:dyDescent="0.3">
      <c r="A94" s="44"/>
      <c r="B94" s="3" t="s">
        <v>138</v>
      </c>
      <c r="C94" s="3">
        <v>5</v>
      </c>
      <c r="D94" s="46" t="s">
        <v>259</v>
      </c>
      <c r="E94" s="146">
        <v>1</v>
      </c>
      <c r="F94" s="147">
        <v>2</v>
      </c>
      <c r="G94" s="146">
        <v>3</v>
      </c>
      <c r="H94" s="147">
        <v>4</v>
      </c>
      <c r="I94" s="146">
        <v>5</v>
      </c>
      <c r="J94" s="229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1"/>
    </row>
    <row r="95" spans="1:34" ht="15.75" thickBot="1" x14ac:dyDescent="0.3">
      <c r="A95" s="44"/>
      <c r="B95" s="3" t="s">
        <v>139</v>
      </c>
      <c r="C95" s="3">
        <v>5</v>
      </c>
      <c r="D95" s="46" t="s">
        <v>259</v>
      </c>
      <c r="E95" s="146">
        <v>1</v>
      </c>
      <c r="F95" s="147">
        <v>2</v>
      </c>
      <c r="G95" s="146">
        <v>3</v>
      </c>
      <c r="H95" s="147">
        <v>4</v>
      </c>
      <c r="I95" s="146">
        <v>5</v>
      </c>
      <c r="J95" s="229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1"/>
    </row>
    <row r="96" spans="1:34" ht="15.75" thickBot="1" x14ac:dyDescent="0.3">
      <c r="A96" s="44"/>
      <c r="B96" s="3" t="s">
        <v>140</v>
      </c>
      <c r="C96" s="3">
        <v>11</v>
      </c>
      <c r="D96" s="46" t="s">
        <v>259</v>
      </c>
      <c r="E96" s="146">
        <v>1</v>
      </c>
      <c r="F96" s="147">
        <v>2</v>
      </c>
      <c r="G96" s="146">
        <v>3</v>
      </c>
      <c r="H96" s="147">
        <v>4</v>
      </c>
      <c r="I96" s="146">
        <v>5</v>
      </c>
      <c r="J96" s="147">
        <v>6</v>
      </c>
      <c r="K96" s="146">
        <v>7</v>
      </c>
      <c r="L96" s="147">
        <v>8</v>
      </c>
      <c r="M96" s="146">
        <v>9</v>
      </c>
      <c r="N96" s="24">
        <v>10</v>
      </c>
      <c r="O96" s="199">
        <v>11</v>
      </c>
      <c r="P96" s="229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1"/>
    </row>
    <row r="97" spans="1:34" ht="15.75" thickBot="1" x14ac:dyDescent="0.3">
      <c r="A97" s="44"/>
      <c r="B97" s="3" t="s">
        <v>141</v>
      </c>
      <c r="C97" s="3">
        <v>8</v>
      </c>
      <c r="D97" s="46" t="s">
        <v>259</v>
      </c>
      <c r="E97" s="146">
        <v>1</v>
      </c>
      <c r="F97" s="147">
        <v>2</v>
      </c>
      <c r="G97" s="146">
        <v>3</v>
      </c>
      <c r="H97" s="147">
        <v>4</v>
      </c>
      <c r="I97" s="146">
        <v>5</v>
      </c>
      <c r="J97" s="147">
        <v>6</v>
      </c>
      <c r="K97" s="218">
        <v>7</v>
      </c>
      <c r="L97" s="147">
        <v>8</v>
      </c>
      <c r="M97" s="229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</row>
    <row r="98" spans="1:34" ht="15.75" thickBot="1" x14ac:dyDescent="0.3">
      <c r="A98" s="44"/>
      <c r="B98" s="3" t="s">
        <v>142</v>
      </c>
      <c r="C98" s="3">
        <v>8</v>
      </c>
      <c r="D98" s="46" t="s">
        <v>259</v>
      </c>
      <c r="E98" s="146">
        <v>1</v>
      </c>
      <c r="F98" s="147">
        <v>2</v>
      </c>
      <c r="G98" s="146">
        <v>3</v>
      </c>
      <c r="H98" s="147">
        <v>4</v>
      </c>
      <c r="I98" s="146">
        <v>5</v>
      </c>
      <c r="J98" s="147">
        <v>6</v>
      </c>
      <c r="K98" s="146">
        <v>7</v>
      </c>
      <c r="L98" s="147">
        <v>8</v>
      </c>
      <c r="M98" s="229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1"/>
    </row>
    <row r="99" spans="1:34" ht="15.75" thickBot="1" x14ac:dyDescent="0.3">
      <c r="A99" s="45"/>
      <c r="B99" s="34" t="s">
        <v>143</v>
      </c>
      <c r="C99" s="34">
        <v>7</v>
      </c>
      <c r="D99" s="46" t="s">
        <v>259</v>
      </c>
      <c r="E99" s="146">
        <v>1</v>
      </c>
      <c r="F99" s="147">
        <v>2</v>
      </c>
      <c r="G99" s="146">
        <v>3</v>
      </c>
      <c r="H99" s="147">
        <v>4</v>
      </c>
      <c r="I99" s="146">
        <v>5</v>
      </c>
      <c r="J99" s="147">
        <v>6</v>
      </c>
      <c r="K99" s="146">
        <v>7</v>
      </c>
      <c r="L99" s="229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1"/>
    </row>
    <row r="100" spans="1:34" ht="18.75" customHeight="1" thickBot="1" x14ac:dyDescent="0.3">
      <c r="A100" s="41" t="s">
        <v>144</v>
      </c>
      <c r="B100" s="52"/>
      <c r="C100" s="52"/>
      <c r="D100" s="53"/>
      <c r="E100" s="249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3"/>
    </row>
    <row r="101" spans="1:34" ht="15.75" thickBot="1" x14ac:dyDescent="0.3">
      <c r="A101" s="44"/>
      <c r="B101" s="165" t="s">
        <v>145</v>
      </c>
      <c r="C101" s="3">
        <v>4</v>
      </c>
      <c r="D101" s="46" t="s">
        <v>259</v>
      </c>
      <c r="E101" s="37">
        <v>1</v>
      </c>
      <c r="F101" s="22">
        <v>2</v>
      </c>
      <c r="G101" s="37">
        <v>3</v>
      </c>
      <c r="H101" s="22">
        <v>4</v>
      </c>
      <c r="I101" s="229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1"/>
    </row>
    <row r="102" spans="1:34" ht="15.75" thickBot="1" x14ac:dyDescent="0.3">
      <c r="A102" s="44"/>
      <c r="B102" s="3" t="s">
        <v>146</v>
      </c>
      <c r="C102" s="3">
        <v>3</v>
      </c>
      <c r="D102" s="46" t="s">
        <v>259</v>
      </c>
      <c r="E102" s="37">
        <v>1</v>
      </c>
      <c r="F102" s="22">
        <v>2</v>
      </c>
      <c r="G102" s="37">
        <v>3</v>
      </c>
      <c r="H102" s="229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1"/>
    </row>
    <row r="103" spans="1:34" ht="15.75" thickBot="1" x14ac:dyDescent="0.3">
      <c r="A103" s="44"/>
      <c r="B103" s="3" t="s">
        <v>147</v>
      </c>
      <c r="C103" s="3">
        <v>4</v>
      </c>
      <c r="D103" s="46" t="s">
        <v>259</v>
      </c>
      <c r="E103" s="37">
        <v>1</v>
      </c>
      <c r="F103" s="22">
        <v>2</v>
      </c>
      <c r="G103" s="37">
        <v>3</v>
      </c>
      <c r="H103" s="22">
        <v>4</v>
      </c>
      <c r="I103" s="229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1"/>
    </row>
    <row r="104" spans="1:34" ht="15.75" thickBot="1" x14ac:dyDescent="0.3">
      <c r="A104" s="44"/>
      <c r="B104" s="3" t="s">
        <v>149</v>
      </c>
      <c r="C104" s="3">
        <v>7</v>
      </c>
      <c r="D104" s="46" t="s">
        <v>259</v>
      </c>
      <c r="E104" s="37">
        <v>1</v>
      </c>
      <c r="F104" s="22">
        <v>2</v>
      </c>
      <c r="G104" s="37">
        <v>3</v>
      </c>
      <c r="H104" s="22">
        <v>4</v>
      </c>
      <c r="I104" s="37">
        <v>5</v>
      </c>
      <c r="J104" s="22">
        <v>6</v>
      </c>
      <c r="K104" s="37">
        <v>7</v>
      </c>
      <c r="L104" s="229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1"/>
    </row>
    <row r="105" spans="1:34" ht="15.75" thickBot="1" x14ac:dyDescent="0.3">
      <c r="A105" s="44"/>
      <c r="B105" s="3" t="s">
        <v>148</v>
      </c>
      <c r="C105" s="3">
        <v>4</v>
      </c>
      <c r="D105" s="46" t="s">
        <v>259</v>
      </c>
      <c r="E105" s="37">
        <v>1</v>
      </c>
      <c r="F105" s="22">
        <v>2</v>
      </c>
      <c r="G105" s="37">
        <v>3</v>
      </c>
      <c r="H105" s="22">
        <v>4</v>
      </c>
      <c r="I105" s="229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1"/>
    </row>
    <row r="106" spans="1:34" ht="15.75" thickBot="1" x14ac:dyDescent="0.3">
      <c r="A106" s="49" t="s">
        <v>61</v>
      </c>
      <c r="B106" s="3" t="s">
        <v>150</v>
      </c>
      <c r="C106" s="3">
        <v>4</v>
      </c>
      <c r="D106" s="46" t="s">
        <v>259</v>
      </c>
      <c r="E106" s="38">
        <v>1</v>
      </c>
      <c r="F106" s="23">
        <v>2</v>
      </c>
      <c r="G106" s="38">
        <v>3</v>
      </c>
      <c r="H106" s="23">
        <v>4</v>
      </c>
      <c r="I106" s="234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6"/>
    </row>
    <row r="107" spans="1:34" ht="15.75" thickBot="1" x14ac:dyDescent="0.3">
      <c r="A107" s="50" t="s">
        <v>61</v>
      </c>
      <c r="B107" s="34" t="s">
        <v>151</v>
      </c>
      <c r="C107" s="34">
        <v>3</v>
      </c>
      <c r="D107" s="46" t="s">
        <v>259</v>
      </c>
      <c r="E107" s="38">
        <v>1</v>
      </c>
      <c r="F107" s="23">
        <v>2</v>
      </c>
      <c r="G107" s="38">
        <v>3</v>
      </c>
      <c r="H107" s="234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6"/>
    </row>
    <row r="108" spans="1:34" ht="18.75" customHeight="1" thickBot="1" x14ac:dyDescent="0.3">
      <c r="A108" s="41" t="s">
        <v>152</v>
      </c>
      <c r="B108" s="47"/>
      <c r="C108" s="47"/>
      <c r="D108" s="48"/>
      <c r="E108" s="249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3"/>
    </row>
    <row r="109" spans="1:34" ht="15.75" thickBot="1" x14ac:dyDescent="0.3">
      <c r="A109" s="44"/>
      <c r="B109" s="3" t="s">
        <v>153</v>
      </c>
      <c r="C109" s="3">
        <v>6</v>
      </c>
      <c r="D109" s="46" t="s">
        <v>152</v>
      </c>
      <c r="E109" s="37">
        <v>1</v>
      </c>
      <c r="F109" s="22">
        <v>2</v>
      </c>
      <c r="G109" s="37">
        <v>3</v>
      </c>
      <c r="H109" s="22">
        <v>4</v>
      </c>
      <c r="I109" s="37">
        <v>5</v>
      </c>
      <c r="J109" s="22">
        <v>6</v>
      </c>
      <c r="K109" s="229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1"/>
    </row>
    <row r="110" spans="1:34" ht="15.75" thickBot="1" x14ac:dyDescent="0.3">
      <c r="A110" s="44"/>
      <c r="B110" s="3" t="s">
        <v>154</v>
      </c>
      <c r="C110" s="3">
        <v>4</v>
      </c>
      <c r="D110" s="46" t="s">
        <v>152</v>
      </c>
      <c r="E110" s="37">
        <v>1</v>
      </c>
      <c r="F110" s="22">
        <v>2</v>
      </c>
      <c r="G110" s="37">
        <v>3</v>
      </c>
      <c r="H110" s="22">
        <v>4</v>
      </c>
      <c r="I110" s="229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1"/>
    </row>
    <row r="111" spans="1:34" ht="15.75" thickBot="1" x14ac:dyDescent="0.3">
      <c r="A111" s="45"/>
      <c r="B111" s="34" t="s">
        <v>155</v>
      </c>
      <c r="C111" s="34">
        <v>12</v>
      </c>
      <c r="D111" s="46" t="s">
        <v>152</v>
      </c>
      <c r="E111" s="37">
        <v>1</v>
      </c>
      <c r="F111" s="22">
        <v>2</v>
      </c>
      <c r="G111" s="37">
        <v>3</v>
      </c>
      <c r="H111" s="24">
        <v>4</v>
      </c>
      <c r="I111" s="37">
        <v>5</v>
      </c>
      <c r="J111" s="22">
        <v>6</v>
      </c>
      <c r="K111" s="199">
        <v>7</v>
      </c>
      <c r="L111" s="22">
        <v>8</v>
      </c>
      <c r="M111" s="199">
        <v>9</v>
      </c>
      <c r="N111" s="22">
        <v>10</v>
      </c>
      <c r="O111" s="37">
        <v>11</v>
      </c>
      <c r="P111" s="24">
        <v>12</v>
      </c>
      <c r="Q111" s="229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1"/>
    </row>
    <row r="112" spans="1:34" ht="18.75" customHeight="1" thickBot="1" x14ac:dyDescent="0.3">
      <c r="A112" s="41" t="s">
        <v>156</v>
      </c>
      <c r="B112" s="47"/>
      <c r="C112" s="47"/>
      <c r="D112" s="48"/>
      <c r="E112" s="249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3"/>
    </row>
    <row r="113" spans="1:34" ht="15.75" thickBot="1" x14ac:dyDescent="0.3">
      <c r="A113" s="45"/>
      <c r="B113" s="34" t="s">
        <v>157</v>
      </c>
      <c r="C113" s="34">
        <v>5</v>
      </c>
      <c r="D113" s="59" t="s">
        <v>152</v>
      </c>
      <c r="E113" s="37">
        <v>1</v>
      </c>
      <c r="F113" s="145">
        <v>2</v>
      </c>
      <c r="G113" s="37">
        <v>3</v>
      </c>
      <c r="H113" s="22">
        <v>4</v>
      </c>
      <c r="I113" s="37">
        <v>5</v>
      </c>
      <c r="J113" s="229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6"/>
    </row>
    <row r="114" spans="1:34" ht="18.75" customHeight="1" thickBot="1" x14ac:dyDescent="0.3">
      <c r="A114" s="41" t="s">
        <v>158</v>
      </c>
      <c r="B114" s="47"/>
      <c r="C114" s="47"/>
      <c r="D114" s="48"/>
      <c r="E114" s="249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3"/>
    </row>
    <row r="115" spans="1:34" ht="15.75" thickBot="1" x14ac:dyDescent="0.3">
      <c r="A115" s="44"/>
      <c r="B115" s="3" t="s">
        <v>159</v>
      </c>
      <c r="C115" s="3">
        <v>37</v>
      </c>
      <c r="D115" s="46" t="s">
        <v>259</v>
      </c>
      <c r="E115" s="144">
        <v>1</v>
      </c>
      <c r="F115" s="145">
        <v>2</v>
      </c>
      <c r="G115" s="144">
        <v>3</v>
      </c>
      <c r="H115" s="145">
        <v>4</v>
      </c>
      <c r="I115" s="144">
        <v>5</v>
      </c>
      <c r="J115" s="145">
        <v>6</v>
      </c>
      <c r="K115" s="144">
        <v>7</v>
      </c>
      <c r="L115" s="145">
        <v>8</v>
      </c>
      <c r="M115" s="144">
        <v>9</v>
      </c>
      <c r="N115" s="145">
        <v>10</v>
      </c>
      <c r="O115" s="144">
        <v>11</v>
      </c>
      <c r="P115" s="144">
        <v>12</v>
      </c>
      <c r="Q115" s="144">
        <v>13</v>
      </c>
      <c r="R115" s="144">
        <v>14</v>
      </c>
      <c r="S115" s="144">
        <v>15</v>
      </c>
      <c r="T115" s="250" t="s">
        <v>952</v>
      </c>
      <c r="U115" s="251"/>
      <c r="V115" s="144">
        <v>37</v>
      </c>
      <c r="W115" s="229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1"/>
    </row>
    <row r="116" spans="1:34" ht="15.75" thickBot="1" x14ac:dyDescent="0.3">
      <c r="A116" s="49" t="s">
        <v>61</v>
      </c>
      <c r="B116" s="3" t="s">
        <v>160</v>
      </c>
      <c r="C116" s="3">
        <v>5</v>
      </c>
      <c r="D116" s="46" t="s">
        <v>259</v>
      </c>
      <c r="E116" s="38">
        <v>1</v>
      </c>
      <c r="F116" s="23">
        <v>2</v>
      </c>
      <c r="G116" s="38">
        <v>3</v>
      </c>
      <c r="H116" s="23">
        <v>4</v>
      </c>
      <c r="I116" s="38">
        <v>5</v>
      </c>
      <c r="J116" s="237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9"/>
    </row>
    <row r="117" spans="1:34" ht="15.75" thickBot="1" x14ac:dyDescent="0.3">
      <c r="A117" s="49" t="s">
        <v>61</v>
      </c>
      <c r="B117" s="3" t="s">
        <v>161</v>
      </c>
      <c r="C117" s="3">
        <v>3</v>
      </c>
      <c r="D117" s="46" t="s">
        <v>259</v>
      </c>
      <c r="E117" s="38">
        <v>1</v>
      </c>
      <c r="F117" s="23">
        <v>2</v>
      </c>
      <c r="G117" s="38">
        <v>3</v>
      </c>
      <c r="H117" s="237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9"/>
    </row>
    <row r="118" spans="1:34" ht="15.75" thickBot="1" x14ac:dyDescent="0.3">
      <c r="A118" s="49" t="s">
        <v>61</v>
      </c>
      <c r="B118" s="3" t="s">
        <v>162</v>
      </c>
      <c r="C118" s="3">
        <v>8</v>
      </c>
      <c r="D118" s="46" t="s">
        <v>259</v>
      </c>
      <c r="E118" s="38">
        <v>1</v>
      </c>
      <c r="F118" s="23">
        <v>2</v>
      </c>
      <c r="G118" s="38">
        <v>3</v>
      </c>
      <c r="H118" s="38">
        <v>4</v>
      </c>
      <c r="I118" s="23">
        <v>5</v>
      </c>
      <c r="J118" s="38">
        <v>6</v>
      </c>
      <c r="K118" s="38">
        <v>7</v>
      </c>
      <c r="L118" s="23">
        <v>8</v>
      </c>
      <c r="M118" s="237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9"/>
    </row>
    <row r="119" spans="1:34" ht="15.75" thickBot="1" x14ac:dyDescent="0.3">
      <c r="A119" s="49" t="s">
        <v>61</v>
      </c>
      <c r="B119" s="3" t="s">
        <v>163</v>
      </c>
      <c r="C119" s="3">
        <v>3</v>
      </c>
      <c r="D119" s="46" t="s">
        <v>259</v>
      </c>
      <c r="E119" s="38">
        <v>1</v>
      </c>
      <c r="F119" s="23">
        <v>2</v>
      </c>
      <c r="G119" s="38">
        <v>3</v>
      </c>
      <c r="H119" s="237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9"/>
    </row>
    <row r="120" spans="1:34" ht="15.75" thickBot="1" x14ac:dyDescent="0.3">
      <c r="A120" s="44"/>
      <c r="B120" s="3" t="s">
        <v>164</v>
      </c>
      <c r="C120" s="3">
        <v>9</v>
      </c>
      <c r="D120" s="46" t="s">
        <v>259</v>
      </c>
      <c r="E120" s="144">
        <v>1</v>
      </c>
      <c r="F120" s="145">
        <v>2</v>
      </c>
      <c r="G120" s="144">
        <v>3</v>
      </c>
      <c r="H120" s="145">
        <v>4</v>
      </c>
      <c r="I120" s="144">
        <v>5</v>
      </c>
      <c r="J120" s="145">
        <v>6</v>
      </c>
      <c r="K120" s="144">
        <v>7</v>
      </c>
      <c r="L120" s="145">
        <v>8</v>
      </c>
      <c r="M120" s="144">
        <v>9</v>
      </c>
      <c r="N120" s="229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1"/>
    </row>
    <row r="121" spans="1:34" ht="15.75" thickBot="1" x14ac:dyDescent="0.3">
      <c r="A121" s="44"/>
      <c r="B121" s="3" t="s">
        <v>165</v>
      </c>
      <c r="C121" s="3">
        <v>5</v>
      </c>
      <c r="D121" s="46" t="s">
        <v>259</v>
      </c>
      <c r="E121" s="144">
        <v>1</v>
      </c>
      <c r="F121" s="145">
        <v>2</v>
      </c>
      <c r="G121" s="144">
        <v>3</v>
      </c>
      <c r="H121" s="145">
        <v>4</v>
      </c>
      <c r="I121" s="144">
        <v>5</v>
      </c>
      <c r="J121" s="229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1"/>
    </row>
    <row r="122" spans="1:34" ht="15.75" thickBot="1" x14ac:dyDescent="0.3">
      <c r="A122" s="44"/>
      <c r="B122" s="3" t="s">
        <v>166</v>
      </c>
      <c r="C122" s="3">
        <v>6</v>
      </c>
      <c r="D122" s="46" t="s">
        <v>259</v>
      </c>
      <c r="E122" s="222">
        <v>1</v>
      </c>
      <c r="F122" s="24">
        <v>2</v>
      </c>
      <c r="G122" s="222">
        <v>3</v>
      </c>
      <c r="H122" s="24">
        <v>4</v>
      </c>
      <c r="I122" s="222">
        <v>5</v>
      </c>
      <c r="J122" s="24">
        <v>6</v>
      </c>
      <c r="K122" s="234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6"/>
    </row>
    <row r="123" spans="1:34" ht="15.75" thickBot="1" x14ac:dyDescent="0.3">
      <c r="A123" s="44"/>
      <c r="B123" s="3" t="s">
        <v>167</v>
      </c>
      <c r="C123" s="3">
        <v>3</v>
      </c>
      <c r="D123" s="46" t="s">
        <v>259</v>
      </c>
      <c r="E123" s="144">
        <v>1</v>
      </c>
      <c r="F123" s="145">
        <v>2</v>
      </c>
      <c r="G123" s="144">
        <v>3</v>
      </c>
      <c r="H123" s="229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1"/>
    </row>
    <row r="124" spans="1:34" ht="15.75" thickBot="1" x14ac:dyDescent="0.3">
      <c r="A124" s="44"/>
      <c r="B124" s="3" t="s">
        <v>168</v>
      </c>
      <c r="C124" s="3">
        <v>11</v>
      </c>
      <c r="D124" s="46" t="s">
        <v>259</v>
      </c>
      <c r="E124" s="146">
        <v>1</v>
      </c>
      <c r="F124" s="147">
        <v>2</v>
      </c>
      <c r="G124" s="146">
        <v>3</v>
      </c>
      <c r="H124" s="147">
        <v>4</v>
      </c>
      <c r="I124" s="146">
        <v>5</v>
      </c>
      <c r="J124" s="147">
        <v>6</v>
      </c>
      <c r="K124" s="146">
        <v>7</v>
      </c>
      <c r="L124" s="147">
        <v>8</v>
      </c>
      <c r="M124" s="199">
        <v>9</v>
      </c>
      <c r="N124" s="24">
        <v>10</v>
      </c>
      <c r="O124" s="199">
        <v>11</v>
      </c>
      <c r="P124" s="229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1"/>
    </row>
    <row r="125" spans="1:34" ht="15.75" thickBot="1" x14ac:dyDescent="0.3">
      <c r="A125" s="44"/>
      <c r="B125" s="3" t="s">
        <v>169</v>
      </c>
      <c r="C125" s="3">
        <v>10</v>
      </c>
      <c r="D125" s="46" t="s">
        <v>259</v>
      </c>
      <c r="E125" s="146">
        <v>1</v>
      </c>
      <c r="F125" s="147">
        <v>2</v>
      </c>
      <c r="G125" s="146">
        <v>3</v>
      </c>
      <c r="H125" s="147">
        <v>4</v>
      </c>
      <c r="I125" s="146">
        <v>5</v>
      </c>
      <c r="J125" s="147">
        <v>6</v>
      </c>
      <c r="K125" s="146">
        <v>7</v>
      </c>
      <c r="L125" s="147">
        <v>8</v>
      </c>
      <c r="M125" s="146">
        <v>9</v>
      </c>
      <c r="N125" s="147">
        <v>10</v>
      </c>
      <c r="O125" s="229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1"/>
    </row>
    <row r="126" spans="1:34" ht="15.75" thickBot="1" x14ac:dyDescent="0.3">
      <c r="A126" s="44"/>
      <c r="B126" s="3" t="s">
        <v>170</v>
      </c>
      <c r="C126" s="3">
        <v>11</v>
      </c>
      <c r="D126" s="46" t="s">
        <v>259</v>
      </c>
      <c r="E126" s="146">
        <v>1</v>
      </c>
      <c r="F126" s="147">
        <v>2</v>
      </c>
      <c r="G126" s="146">
        <v>3</v>
      </c>
      <c r="H126" s="147">
        <v>4</v>
      </c>
      <c r="I126" s="199">
        <v>5</v>
      </c>
      <c r="J126" s="147">
        <v>6</v>
      </c>
      <c r="K126" s="146">
        <v>7</v>
      </c>
      <c r="L126" s="147">
        <v>8</v>
      </c>
      <c r="M126" s="146">
        <v>9</v>
      </c>
      <c r="N126" s="147">
        <v>10</v>
      </c>
      <c r="O126" s="199">
        <v>11</v>
      </c>
      <c r="P126" s="229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1"/>
    </row>
    <row r="127" spans="1:34" ht="15.75" thickBot="1" x14ac:dyDescent="0.3">
      <c r="A127" s="45"/>
      <c r="B127" s="34" t="s">
        <v>171</v>
      </c>
      <c r="C127" s="34">
        <v>11</v>
      </c>
      <c r="D127" s="46" t="s">
        <v>259</v>
      </c>
      <c r="E127" s="146">
        <v>1</v>
      </c>
      <c r="F127" s="147">
        <v>2</v>
      </c>
      <c r="G127" s="146">
        <v>3</v>
      </c>
      <c r="H127" s="147">
        <v>4</v>
      </c>
      <c r="I127" s="199">
        <v>5</v>
      </c>
      <c r="J127" s="147">
        <v>6</v>
      </c>
      <c r="K127" s="146">
        <v>7</v>
      </c>
      <c r="L127" s="147">
        <v>8</v>
      </c>
      <c r="M127" s="146">
        <v>9</v>
      </c>
      <c r="N127" s="147">
        <v>10</v>
      </c>
      <c r="O127" s="199">
        <v>11</v>
      </c>
      <c r="P127" s="229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1"/>
    </row>
    <row r="128" spans="1:34" ht="18.75" customHeight="1" thickBot="1" x14ac:dyDescent="0.3">
      <c r="A128" s="41" t="s">
        <v>172</v>
      </c>
      <c r="B128" s="47"/>
      <c r="C128" s="47"/>
      <c r="D128" s="48"/>
      <c r="E128" s="249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232"/>
      <c r="AF128" s="232"/>
      <c r="AG128" s="232"/>
      <c r="AH128" s="233"/>
    </row>
    <row r="129" spans="1:34" ht="15.75" thickBot="1" x14ac:dyDescent="0.3">
      <c r="A129" s="44"/>
      <c r="B129" s="3" t="s">
        <v>173</v>
      </c>
      <c r="C129" s="3">
        <v>4</v>
      </c>
      <c r="D129" s="46" t="s">
        <v>256</v>
      </c>
      <c r="E129" s="146">
        <v>1</v>
      </c>
      <c r="F129" s="147">
        <v>2</v>
      </c>
      <c r="G129" s="213">
        <v>3</v>
      </c>
      <c r="H129" s="24">
        <v>4</v>
      </c>
      <c r="I129" s="229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1"/>
    </row>
    <row r="130" spans="1:34" ht="15.75" thickBot="1" x14ac:dyDescent="0.3">
      <c r="A130" s="44"/>
      <c r="B130" s="3" t="s">
        <v>174</v>
      </c>
      <c r="C130" s="3">
        <v>5</v>
      </c>
      <c r="D130" s="46" t="s">
        <v>256</v>
      </c>
      <c r="E130" s="37">
        <v>1</v>
      </c>
      <c r="F130" s="22">
        <v>2</v>
      </c>
      <c r="G130" s="37">
        <v>3</v>
      </c>
      <c r="H130" s="24">
        <v>4</v>
      </c>
      <c r="I130" s="213">
        <v>5</v>
      </c>
      <c r="J130" s="229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1"/>
    </row>
    <row r="131" spans="1:34" ht="15.75" thickBot="1" x14ac:dyDescent="0.3">
      <c r="A131" s="49" t="s">
        <v>61</v>
      </c>
      <c r="B131" s="3" t="s">
        <v>175</v>
      </c>
      <c r="C131" s="3">
        <v>4</v>
      </c>
      <c r="D131" s="46" t="s">
        <v>256</v>
      </c>
      <c r="E131" s="38">
        <v>1</v>
      </c>
      <c r="F131" s="23">
        <v>2</v>
      </c>
      <c r="G131" s="38">
        <v>3</v>
      </c>
      <c r="H131" s="23">
        <v>4</v>
      </c>
      <c r="I131" s="234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6"/>
    </row>
    <row r="132" spans="1:34" ht="15.75" thickBot="1" x14ac:dyDescent="0.3">
      <c r="A132" s="49" t="s">
        <v>61</v>
      </c>
      <c r="B132" s="3" t="s">
        <v>176</v>
      </c>
      <c r="C132" s="3">
        <v>4</v>
      </c>
      <c r="D132" s="46" t="s">
        <v>256</v>
      </c>
      <c r="E132" s="38">
        <v>1</v>
      </c>
      <c r="F132" s="23">
        <v>2</v>
      </c>
      <c r="G132" s="38">
        <v>3</v>
      </c>
      <c r="H132" s="23">
        <v>4</v>
      </c>
      <c r="I132" s="234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6"/>
    </row>
    <row r="133" spans="1:34" ht="15.75" thickBot="1" x14ac:dyDescent="0.3">
      <c r="A133" s="49" t="s">
        <v>61</v>
      </c>
      <c r="B133" s="3" t="s">
        <v>177</v>
      </c>
      <c r="C133" s="3">
        <v>11</v>
      </c>
      <c r="D133" s="46" t="s">
        <v>256</v>
      </c>
      <c r="E133" s="38">
        <v>1</v>
      </c>
      <c r="F133" s="23">
        <v>2</v>
      </c>
      <c r="G133" s="38">
        <v>3</v>
      </c>
      <c r="H133" s="23">
        <v>4</v>
      </c>
      <c r="I133" s="38">
        <v>5</v>
      </c>
      <c r="J133" s="23">
        <v>6</v>
      </c>
      <c r="K133" s="38">
        <v>7</v>
      </c>
      <c r="L133" s="23">
        <v>8</v>
      </c>
      <c r="M133" s="38">
        <v>9</v>
      </c>
      <c r="N133" s="23">
        <v>10</v>
      </c>
      <c r="O133" s="38">
        <v>11</v>
      </c>
      <c r="P133" s="234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6"/>
    </row>
    <row r="134" spans="1:34" ht="15.75" thickBot="1" x14ac:dyDescent="0.3">
      <c r="A134" s="44"/>
      <c r="B134" s="3" t="s">
        <v>178</v>
      </c>
      <c r="C134" s="3">
        <v>4</v>
      </c>
      <c r="D134" s="46" t="s">
        <v>256</v>
      </c>
      <c r="E134" s="199">
        <v>1</v>
      </c>
      <c r="F134" s="24">
        <v>2</v>
      </c>
      <c r="G134" s="199">
        <v>3</v>
      </c>
      <c r="H134" s="22">
        <v>4</v>
      </c>
      <c r="I134" s="229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1"/>
    </row>
    <row r="135" spans="1:34" ht="15.75" thickBot="1" x14ac:dyDescent="0.3">
      <c r="A135" s="44"/>
      <c r="B135" s="3" t="s">
        <v>179</v>
      </c>
      <c r="C135" s="3">
        <v>4</v>
      </c>
      <c r="D135" s="46" t="s">
        <v>256</v>
      </c>
      <c r="E135" s="213">
        <v>1</v>
      </c>
      <c r="F135" s="24">
        <v>2</v>
      </c>
      <c r="G135" s="213">
        <v>3</v>
      </c>
      <c r="H135" s="22">
        <v>4</v>
      </c>
      <c r="I135" s="229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1"/>
    </row>
    <row r="136" spans="1:34" ht="15.75" thickBot="1" x14ac:dyDescent="0.3">
      <c r="A136" s="45"/>
      <c r="B136" s="34" t="s">
        <v>180</v>
      </c>
      <c r="C136" s="34">
        <v>8</v>
      </c>
      <c r="D136" s="46" t="s">
        <v>256</v>
      </c>
      <c r="E136" s="37">
        <v>1</v>
      </c>
      <c r="F136" s="24">
        <v>2</v>
      </c>
      <c r="G136" s="213">
        <v>3</v>
      </c>
      <c r="H136" s="24">
        <v>4</v>
      </c>
      <c r="I136" s="213">
        <v>5</v>
      </c>
      <c r="J136" s="24">
        <v>6</v>
      </c>
      <c r="K136" s="213">
        <v>7</v>
      </c>
      <c r="L136" s="22">
        <v>8</v>
      </c>
      <c r="M136" s="229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6"/>
    </row>
    <row r="137" spans="1:34" ht="18.75" customHeight="1" thickBot="1" x14ac:dyDescent="0.3">
      <c r="A137" s="41" t="s">
        <v>181</v>
      </c>
      <c r="B137" s="47"/>
      <c r="C137" s="47"/>
      <c r="D137" s="48"/>
      <c r="E137" s="57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58"/>
    </row>
    <row r="138" spans="1:34" ht="15.75" thickBot="1" x14ac:dyDescent="0.3">
      <c r="A138" s="44"/>
      <c r="B138" s="3" t="s">
        <v>182</v>
      </c>
      <c r="C138" s="3">
        <v>6</v>
      </c>
      <c r="D138" s="46" t="s">
        <v>259</v>
      </c>
      <c r="E138" s="37">
        <v>1</v>
      </c>
      <c r="F138" s="22">
        <v>2</v>
      </c>
      <c r="G138" s="37">
        <v>3</v>
      </c>
      <c r="H138" s="22">
        <v>4</v>
      </c>
      <c r="I138" s="37">
        <v>5</v>
      </c>
      <c r="J138" s="22">
        <v>6</v>
      </c>
      <c r="K138" s="229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6"/>
    </row>
    <row r="139" spans="1:34" ht="15.75" thickBot="1" x14ac:dyDescent="0.3">
      <c r="A139" s="45"/>
      <c r="B139" s="34" t="s">
        <v>183</v>
      </c>
      <c r="C139" s="34">
        <v>5</v>
      </c>
      <c r="D139" s="59" t="s">
        <v>259</v>
      </c>
      <c r="E139" s="37">
        <v>1</v>
      </c>
      <c r="F139" s="22">
        <v>2</v>
      </c>
      <c r="G139" s="37">
        <v>3</v>
      </c>
      <c r="H139" s="22">
        <v>4</v>
      </c>
      <c r="I139" s="37">
        <v>5</v>
      </c>
      <c r="J139" s="229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1"/>
    </row>
    <row r="140" spans="1:34" ht="18.75" customHeight="1" thickBot="1" x14ac:dyDescent="0.3">
      <c r="A140" s="41" t="s">
        <v>184</v>
      </c>
      <c r="B140" s="47"/>
      <c r="C140" s="47"/>
      <c r="D140" s="48"/>
      <c r="E140" s="249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3"/>
    </row>
    <row r="141" spans="1:34" ht="15.75" thickBot="1" x14ac:dyDescent="0.3">
      <c r="A141" s="45"/>
      <c r="B141" s="34" t="s">
        <v>185</v>
      </c>
      <c r="C141" s="34">
        <v>7</v>
      </c>
      <c r="D141" s="59" t="s">
        <v>256</v>
      </c>
      <c r="E141" s="37">
        <v>1</v>
      </c>
      <c r="F141" s="22">
        <v>2</v>
      </c>
      <c r="G141" s="37">
        <v>3</v>
      </c>
      <c r="H141" s="24">
        <v>4</v>
      </c>
      <c r="I141" s="199">
        <v>5</v>
      </c>
      <c r="J141" s="24">
        <v>6</v>
      </c>
      <c r="K141" s="199">
        <v>7</v>
      </c>
      <c r="L141" s="229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1"/>
    </row>
    <row r="142" spans="1:34" ht="18.75" customHeight="1" thickBot="1" x14ac:dyDescent="0.3">
      <c r="A142" s="41" t="s">
        <v>186</v>
      </c>
      <c r="B142" s="47"/>
      <c r="C142" s="47"/>
      <c r="D142" s="48"/>
      <c r="E142" s="249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3"/>
    </row>
    <row r="143" spans="1:34" ht="15.75" thickBot="1" x14ac:dyDescent="0.3">
      <c r="A143" s="66"/>
      <c r="B143" s="3" t="s">
        <v>187</v>
      </c>
      <c r="C143" s="3">
        <v>7</v>
      </c>
      <c r="D143" s="32"/>
      <c r="E143" s="38">
        <v>1</v>
      </c>
      <c r="F143" s="23">
        <v>2</v>
      </c>
      <c r="G143" s="38">
        <v>3</v>
      </c>
      <c r="H143" s="23">
        <v>4</v>
      </c>
      <c r="I143" s="38">
        <v>5</v>
      </c>
      <c r="J143" s="23">
        <v>6</v>
      </c>
      <c r="K143" s="38">
        <v>7</v>
      </c>
      <c r="L143" s="234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6"/>
    </row>
    <row r="144" spans="1:34" ht="15.75" thickBot="1" x14ac:dyDescent="0.3">
      <c r="A144" s="66"/>
      <c r="B144" s="3" t="s">
        <v>188</v>
      </c>
      <c r="C144" s="3">
        <v>5</v>
      </c>
      <c r="D144" s="32"/>
      <c r="E144" s="38">
        <v>1</v>
      </c>
      <c r="F144" s="23">
        <v>2</v>
      </c>
      <c r="G144" s="38">
        <v>3</v>
      </c>
      <c r="H144" s="23">
        <v>4</v>
      </c>
      <c r="I144" s="38">
        <v>5</v>
      </c>
      <c r="J144" s="234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6"/>
    </row>
    <row r="145" spans="1:35" ht="15.75" thickBot="1" x14ac:dyDescent="0.3">
      <c r="A145" s="66"/>
      <c r="B145" s="3" t="s">
        <v>189</v>
      </c>
      <c r="C145" s="3">
        <v>5</v>
      </c>
      <c r="D145" s="32"/>
      <c r="E145" s="38">
        <v>1</v>
      </c>
      <c r="F145" s="23">
        <v>2</v>
      </c>
      <c r="G145" s="38">
        <v>3</v>
      </c>
      <c r="H145" s="23">
        <v>4</v>
      </c>
      <c r="I145" s="38">
        <v>5</v>
      </c>
      <c r="J145" s="234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6"/>
    </row>
    <row r="146" spans="1:35" ht="15.75" thickBot="1" x14ac:dyDescent="0.3">
      <c r="A146" s="66"/>
      <c r="B146" s="3" t="s">
        <v>190</v>
      </c>
      <c r="C146" s="3">
        <v>10</v>
      </c>
      <c r="D146" s="32"/>
      <c r="E146" s="38">
        <v>1</v>
      </c>
      <c r="F146" s="23">
        <v>2</v>
      </c>
      <c r="G146" s="38">
        <v>3</v>
      </c>
      <c r="H146" s="23">
        <v>4</v>
      </c>
      <c r="I146" s="38">
        <v>5</v>
      </c>
      <c r="J146" s="23">
        <v>6</v>
      </c>
      <c r="K146" s="38">
        <v>7</v>
      </c>
      <c r="L146" s="23">
        <v>8</v>
      </c>
      <c r="M146" s="38">
        <v>9</v>
      </c>
      <c r="N146" s="23">
        <v>10</v>
      </c>
      <c r="O146" s="234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6"/>
    </row>
    <row r="147" spans="1:35" ht="15.75" thickBot="1" x14ac:dyDescent="0.3">
      <c r="A147" s="66"/>
      <c r="B147" s="3" t="s">
        <v>191</v>
      </c>
      <c r="C147" s="3">
        <v>4</v>
      </c>
      <c r="D147" s="32"/>
      <c r="E147" s="38">
        <v>1</v>
      </c>
      <c r="F147" s="23">
        <v>2</v>
      </c>
      <c r="G147" s="38">
        <v>3</v>
      </c>
      <c r="H147" s="23">
        <v>4</v>
      </c>
      <c r="I147" s="234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6"/>
    </row>
    <row r="148" spans="1:35" ht="15.75" thickBot="1" x14ac:dyDescent="0.3">
      <c r="A148" s="66"/>
      <c r="B148" s="3" t="s">
        <v>192</v>
      </c>
      <c r="C148" s="3">
        <v>11</v>
      </c>
      <c r="D148" s="32"/>
      <c r="E148" s="38">
        <v>1</v>
      </c>
      <c r="F148" s="23">
        <v>2</v>
      </c>
      <c r="G148" s="38">
        <v>3</v>
      </c>
      <c r="H148" s="23">
        <v>4</v>
      </c>
      <c r="I148" s="38">
        <v>5</v>
      </c>
      <c r="J148" s="23">
        <v>6</v>
      </c>
      <c r="K148" s="38">
        <v>7</v>
      </c>
      <c r="L148" s="23">
        <v>8</v>
      </c>
      <c r="M148" s="38">
        <v>9</v>
      </c>
      <c r="N148" s="23">
        <v>10</v>
      </c>
      <c r="O148" s="38">
        <v>11</v>
      </c>
      <c r="P148" s="234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6"/>
    </row>
    <row r="149" spans="1:35" ht="15.75" thickBot="1" x14ac:dyDescent="0.3">
      <c r="A149" s="66"/>
      <c r="B149" s="3" t="s">
        <v>193</v>
      </c>
      <c r="C149" s="3">
        <v>15</v>
      </c>
      <c r="D149" s="32"/>
      <c r="E149" s="38">
        <v>1</v>
      </c>
      <c r="F149" s="23">
        <v>2</v>
      </c>
      <c r="G149" s="38">
        <v>3</v>
      </c>
      <c r="H149" s="23">
        <v>4</v>
      </c>
      <c r="I149" s="38">
        <v>5</v>
      </c>
      <c r="J149" s="23">
        <v>6</v>
      </c>
      <c r="K149" s="38">
        <v>7</v>
      </c>
      <c r="L149" s="23">
        <v>8</v>
      </c>
      <c r="M149" s="38">
        <v>9</v>
      </c>
      <c r="N149" s="23">
        <v>10</v>
      </c>
      <c r="O149" s="38">
        <v>11</v>
      </c>
      <c r="P149" s="23">
        <v>12</v>
      </c>
      <c r="Q149" s="38">
        <v>13</v>
      </c>
      <c r="R149" s="23">
        <v>14</v>
      </c>
      <c r="S149" s="38">
        <v>15</v>
      </c>
      <c r="T149" s="234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6"/>
    </row>
    <row r="150" spans="1:35" ht="15.75" thickBot="1" x14ac:dyDescent="0.3">
      <c r="A150" s="66"/>
      <c r="B150" s="3" t="s">
        <v>194</v>
      </c>
      <c r="C150" s="3">
        <v>7</v>
      </c>
      <c r="D150" s="32"/>
      <c r="E150" s="38">
        <v>1</v>
      </c>
      <c r="F150" s="23">
        <v>2</v>
      </c>
      <c r="G150" s="38">
        <v>3</v>
      </c>
      <c r="H150" s="23">
        <v>4</v>
      </c>
      <c r="I150" s="38">
        <v>5</v>
      </c>
      <c r="J150" s="23">
        <v>6</v>
      </c>
      <c r="K150" s="38">
        <v>7</v>
      </c>
      <c r="L150" s="234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6"/>
    </row>
    <row r="151" spans="1:35" ht="15.75" thickBot="1" x14ac:dyDescent="0.3">
      <c r="A151" s="68"/>
      <c r="B151" s="34" t="s">
        <v>195</v>
      </c>
      <c r="C151" s="34">
        <v>7</v>
      </c>
      <c r="D151" s="35"/>
      <c r="E151" s="38">
        <v>1</v>
      </c>
      <c r="F151" s="23">
        <v>2</v>
      </c>
      <c r="G151" s="38">
        <v>3</v>
      </c>
      <c r="H151" s="23">
        <v>4</v>
      </c>
      <c r="I151" s="38">
        <v>5</v>
      </c>
      <c r="J151" s="23">
        <v>6</v>
      </c>
      <c r="K151" s="38">
        <v>7</v>
      </c>
      <c r="L151" s="234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6"/>
    </row>
    <row r="152" spans="1:35" ht="18.75" customHeight="1" thickBot="1" x14ac:dyDescent="0.3">
      <c r="A152" s="41" t="s">
        <v>196</v>
      </c>
      <c r="B152" s="47"/>
      <c r="C152" s="47"/>
      <c r="D152" s="48"/>
      <c r="E152" s="249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3"/>
    </row>
    <row r="153" spans="1:35" ht="15.75" thickBot="1" x14ac:dyDescent="0.3">
      <c r="A153" s="170"/>
      <c r="B153" s="3" t="s">
        <v>197</v>
      </c>
      <c r="C153" s="3">
        <v>6</v>
      </c>
      <c r="D153" s="46" t="s">
        <v>196</v>
      </c>
      <c r="E153" s="200">
        <v>1</v>
      </c>
      <c r="F153" s="64">
        <v>2</v>
      </c>
      <c r="G153" s="200">
        <v>3</v>
      </c>
      <c r="H153" s="24">
        <v>4</v>
      </c>
      <c r="I153" s="221">
        <v>5</v>
      </c>
      <c r="J153" s="64">
        <v>6</v>
      </c>
      <c r="K153" s="234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6"/>
    </row>
    <row r="154" spans="1:35" ht="15.75" thickBot="1" x14ac:dyDescent="0.3">
      <c r="A154" s="44"/>
      <c r="B154" s="3" t="s">
        <v>198</v>
      </c>
      <c r="C154" s="3">
        <v>5</v>
      </c>
      <c r="D154" s="46" t="s">
        <v>196</v>
      </c>
      <c r="E154" s="37">
        <v>1</v>
      </c>
      <c r="F154" s="22">
        <v>2</v>
      </c>
      <c r="G154" s="208">
        <v>3</v>
      </c>
      <c r="H154" s="22">
        <v>4</v>
      </c>
      <c r="I154" s="208">
        <v>5</v>
      </c>
      <c r="J154" s="234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6"/>
    </row>
    <row r="155" spans="1:35" ht="15.75" thickBot="1" x14ac:dyDescent="0.3">
      <c r="A155" s="44"/>
      <c r="B155" s="3" t="s">
        <v>199</v>
      </c>
      <c r="C155" s="3">
        <v>5</v>
      </c>
      <c r="D155" s="46" t="s">
        <v>196</v>
      </c>
      <c r="E155" s="37">
        <v>1</v>
      </c>
      <c r="F155" s="24">
        <v>2</v>
      </c>
      <c r="G155" s="208">
        <v>3</v>
      </c>
      <c r="H155" s="22">
        <v>4</v>
      </c>
      <c r="I155" s="208">
        <v>5</v>
      </c>
      <c r="J155" s="234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6"/>
    </row>
    <row r="156" spans="1:35" ht="15.75" thickBot="1" x14ac:dyDescent="0.3">
      <c r="A156" s="44"/>
      <c r="B156" s="3" t="s">
        <v>200</v>
      </c>
      <c r="C156" s="3">
        <v>6</v>
      </c>
      <c r="D156" s="46" t="s">
        <v>196</v>
      </c>
      <c r="E156" s="200">
        <v>1</v>
      </c>
      <c r="F156" s="64">
        <v>2</v>
      </c>
      <c r="G156" s="200">
        <v>3</v>
      </c>
      <c r="H156" s="24">
        <v>4</v>
      </c>
      <c r="I156" s="200">
        <v>5</v>
      </c>
      <c r="J156" s="24">
        <v>6</v>
      </c>
      <c r="K156" s="234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6"/>
    </row>
    <row r="157" spans="1:35" ht="15.75" thickBot="1" x14ac:dyDescent="0.3">
      <c r="A157" s="44"/>
      <c r="B157" s="3" t="s">
        <v>201</v>
      </c>
      <c r="C157" s="3">
        <v>7</v>
      </c>
      <c r="D157" s="46" t="s">
        <v>196</v>
      </c>
      <c r="E157" s="200">
        <v>1</v>
      </c>
      <c r="F157" s="64">
        <v>2</v>
      </c>
      <c r="G157" s="200">
        <v>3</v>
      </c>
      <c r="H157" s="24">
        <v>4</v>
      </c>
      <c r="I157" s="200">
        <v>5</v>
      </c>
      <c r="J157" s="24">
        <v>6</v>
      </c>
      <c r="K157" s="208">
        <v>7</v>
      </c>
      <c r="L157" s="234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6"/>
      <c r="AI157" t="s">
        <v>960</v>
      </c>
    </row>
    <row r="158" spans="1:35" ht="15.75" thickBot="1" x14ac:dyDescent="0.3">
      <c r="A158" s="44"/>
      <c r="B158" s="3" t="s">
        <v>202</v>
      </c>
      <c r="C158" s="3">
        <v>7</v>
      </c>
      <c r="D158" s="46" t="s">
        <v>196</v>
      </c>
      <c r="E158" s="200">
        <v>1</v>
      </c>
      <c r="F158" s="64">
        <v>2</v>
      </c>
      <c r="G158" s="208">
        <v>3</v>
      </c>
      <c r="H158" s="64">
        <v>4</v>
      </c>
      <c r="I158" s="208">
        <v>5</v>
      </c>
      <c r="J158" s="24">
        <v>6</v>
      </c>
      <c r="K158" s="208">
        <v>7</v>
      </c>
      <c r="L158" s="234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6"/>
    </row>
    <row r="159" spans="1:35" ht="15.75" thickBot="1" x14ac:dyDescent="0.3">
      <c r="A159" s="44"/>
      <c r="B159" s="3" t="s">
        <v>203</v>
      </c>
      <c r="C159" s="3">
        <v>8</v>
      </c>
      <c r="D159" s="46" t="s">
        <v>196</v>
      </c>
      <c r="E159" s="200">
        <v>1</v>
      </c>
      <c r="F159" s="24">
        <v>2</v>
      </c>
      <c r="G159" s="200">
        <v>3</v>
      </c>
      <c r="H159" s="24">
        <v>4</v>
      </c>
      <c r="I159" s="208">
        <v>5</v>
      </c>
      <c r="J159" s="24">
        <v>6</v>
      </c>
      <c r="K159" s="208">
        <v>7</v>
      </c>
      <c r="L159" s="24">
        <v>8</v>
      </c>
      <c r="M159" s="234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6"/>
    </row>
    <row r="160" spans="1:35" ht="15.75" thickBot="1" x14ac:dyDescent="0.3">
      <c r="A160" s="44"/>
      <c r="B160" s="3" t="s">
        <v>204</v>
      </c>
      <c r="C160" s="3">
        <v>9</v>
      </c>
      <c r="D160" s="46" t="s">
        <v>196</v>
      </c>
      <c r="E160" s="37">
        <v>1</v>
      </c>
      <c r="F160" s="22">
        <v>2</v>
      </c>
      <c r="G160" s="208">
        <v>3</v>
      </c>
      <c r="H160" s="22">
        <v>4</v>
      </c>
      <c r="I160" s="208">
        <v>5</v>
      </c>
      <c r="J160" s="24">
        <v>6</v>
      </c>
      <c r="K160" s="208">
        <v>7</v>
      </c>
      <c r="L160" s="24">
        <v>8</v>
      </c>
      <c r="M160" s="208">
        <v>9</v>
      </c>
      <c r="N160" s="234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6"/>
    </row>
    <row r="161" spans="1:34" ht="15.75" thickBot="1" x14ac:dyDescent="0.3">
      <c r="A161" s="49" t="s">
        <v>61</v>
      </c>
      <c r="B161" s="3" t="s">
        <v>205</v>
      </c>
      <c r="C161" s="3">
        <v>19</v>
      </c>
      <c r="D161" s="46" t="s">
        <v>196</v>
      </c>
      <c r="E161" s="208">
        <v>1</v>
      </c>
      <c r="F161" s="24">
        <v>2</v>
      </c>
      <c r="G161" s="208">
        <v>3</v>
      </c>
      <c r="H161" s="24">
        <v>4</v>
      </c>
      <c r="I161" s="208">
        <v>5</v>
      </c>
      <c r="J161" s="24">
        <v>6</v>
      </c>
      <c r="K161" s="208">
        <v>7</v>
      </c>
      <c r="L161" s="24">
        <v>8</v>
      </c>
      <c r="M161" s="208">
        <v>9</v>
      </c>
      <c r="N161" s="24">
        <v>10</v>
      </c>
      <c r="O161" s="208">
        <v>11</v>
      </c>
      <c r="P161" s="24">
        <v>12</v>
      </c>
      <c r="Q161" s="208">
        <v>13</v>
      </c>
      <c r="R161" s="24">
        <v>14</v>
      </c>
      <c r="S161" s="208">
        <v>15</v>
      </c>
      <c r="T161" s="24">
        <v>16</v>
      </c>
      <c r="U161" s="208">
        <v>17</v>
      </c>
      <c r="V161" s="24">
        <v>18</v>
      </c>
      <c r="W161" s="208">
        <v>19</v>
      </c>
      <c r="X161" s="234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6"/>
    </row>
    <row r="162" spans="1:34" ht="15.75" thickBot="1" x14ac:dyDescent="0.3">
      <c r="A162" s="44"/>
      <c r="B162" s="3" t="s">
        <v>206</v>
      </c>
      <c r="C162" s="3">
        <v>7</v>
      </c>
      <c r="D162" s="46" t="s">
        <v>196</v>
      </c>
      <c r="E162" s="37">
        <v>1</v>
      </c>
      <c r="F162" s="22">
        <v>2</v>
      </c>
      <c r="G162" s="37">
        <v>3</v>
      </c>
      <c r="H162" s="22">
        <v>4</v>
      </c>
      <c r="I162" s="37">
        <v>5</v>
      </c>
      <c r="J162" s="22">
        <v>6</v>
      </c>
      <c r="K162" s="37">
        <v>7</v>
      </c>
      <c r="L162" s="234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6"/>
    </row>
    <row r="163" spans="1:34" ht="15.75" thickBot="1" x14ac:dyDescent="0.3">
      <c r="A163" s="44"/>
      <c r="B163" s="3" t="s">
        <v>207</v>
      </c>
      <c r="C163" s="3">
        <v>12</v>
      </c>
      <c r="D163" s="46" t="s">
        <v>196</v>
      </c>
      <c r="E163" s="37">
        <v>1</v>
      </c>
      <c r="F163" s="22">
        <v>2</v>
      </c>
      <c r="G163" s="37">
        <v>3</v>
      </c>
      <c r="H163" s="22">
        <v>4</v>
      </c>
      <c r="I163" s="37">
        <v>5</v>
      </c>
      <c r="J163" s="22">
        <v>6</v>
      </c>
      <c r="K163" s="37">
        <v>7</v>
      </c>
      <c r="L163" s="22">
        <v>8</v>
      </c>
      <c r="M163" s="37">
        <v>9</v>
      </c>
      <c r="N163" s="22">
        <v>10</v>
      </c>
      <c r="O163" s="37">
        <v>11</v>
      </c>
      <c r="P163" s="22">
        <v>12</v>
      </c>
      <c r="Q163" s="234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6"/>
    </row>
    <row r="164" spans="1:34" ht="15.75" thickBot="1" x14ac:dyDescent="0.3">
      <c r="A164" s="44"/>
      <c r="B164" s="3" t="s">
        <v>208</v>
      </c>
      <c r="C164" s="3">
        <v>7</v>
      </c>
      <c r="D164" s="46" t="s">
        <v>196</v>
      </c>
      <c r="E164" s="200">
        <v>1</v>
      </c>
      <c r="F164" s="64">
        <v>2</v>
      </c>
      <c r="G164" s="200">
        <v>3</v>
      </c>
      <c r="H164" s="24">
        <v>4</v>
      </c>
      <c r="I164" s="208">
        <v>5</v>
      </c>
      <c r="J164" s="64">
        <v>6</v>
      </c>
      <c r="K164" s="208">
        <v>7</v>
      </c>
      <c r="L164" s="234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6"/>
    </row>
    <row r="165" spans="1:34" ht="15.75" thickBot="1" x14ac:dyDescent="0.3">
      <c r="A165" s="44"/>
      <c r="B165" s="3" t="s">
        <v>209</v>
      </c>
      <c r="C165" s="3">
        <v>8</v>
      </c>
      <c r="D165" s="46" t="s">
        <v>196</v>
      </c>
      <c r="E165" s="200">
        <v>1</v>
      </c>
      <c r="F165" s="64">
        <v>2</v>
      </c>
      <c r="G165" s="200">
        <v>3</v>
      </c>
      <c r="H165" s="64">
        <v>4</v>
      </c>
      <c r="I165" s="200">
        <v>5</v>
      </c>
      <c r="J165" s="24">
        <v>6</v>
      </c>
      <c r="K165" s="200">
        <v>7</v>
      </c>
      <c r="L165" s="24">
        <v>8</v>
      </c>
      <c r="M165" s="234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6"/>
    </row>
    <row r="166" spans="1:34" s="163" customFormat="1" ht="15.75" thickBot="1" x14ac:dyDescent="0.3">
      <c r="A166" s="49" t="s">
        <v>61</v>
      </c>
      <c r="B166" s="164" t="s">
        <v>959</v>
      </c>
      <c r="C166" s="164">
        <v>5</v>
      </c>
      <c r="D166" s="209" t="s">
        <v>196</v>
      </c>
      <c r="E166" s="208">
        <v>1</v>
      </c>
      <c r="F166" s="24">
        <v>2</v>
      </c>
      <c r="G166" s="208">
        <v>3</v>
      </c>
      <c r="H166" s="24">
        <v>4</v>
      </c>
      <c r="I166" s="208">
        <v>5</v>
      </c>
      <c r="J166" s="224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2"/>
    </row>
    <row r="167" spans="1:34" ht="15.75" thickBot="1" x14ac:dyDescent="0.3">
      <c r="A167" s="44"/>
      <c r="B167" s="3" t="s">
        <v>210</v>
      </c>
      <c r="C167" s="3">
        <v>6</v>
      </c>
      <c r="D167" s="46" t="s">
        <v>196</v>
      </c>
      <c r="E167" s="200">
        <v>1</v>
      </c>
      <c r="F167" s="64">
        <v>2</v>
      </c>
      <c r="G167" s="208">
        <v>3</v>
      </c>
      <c r="H167" s="24">
        <v>4</v>
      </c>
      <c r="I167" s="200">
        <v>5</v>
      </c>
      <c r="J167" s="24">
        <v>6</v>
      </c>
      <c r="K167" s="234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6"/>
    </row>
    <row r="168" spans="1:34" ht="15.75" thickBot="1" x14ac:dyDescent="0.3">
      <c r="A168" s="44"/>
      <c r="B168" s="3" t="s">
        <v>211</v>
      </c>
      <c r="C168" s="3">
        <v>4</v>
      </c>
      <c r="D168" s="46" t="s">
        <v>196</v>
      </c>
      <c r="E168" s="37">
        <v>1</v>
      </c>
      <c r="F168" s="24">
        <v>2</v>
      </c>
      <c r="G168" s="37">
        <v>3</v>
      </c>
      <c r="H168" s="24">
        <v>4</v>
      </c>
      <c r="I168" s="234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6"/>
    </row>
    <row r="169" spans="1:34" ht="15.75" thickBot="1" x14ac:dyDescent="0.3">
      <c r="A169" s="44"/>
      <c r="B169" s="3" t="s">
        <v>212</v>
      </c>
      <c r="C169" s="3">
        <v>4</v>
      </c>
      <c r="D169" s="46" t="s">
        <v>196</v>
      </c>
      <c r="E169" s="37">
        <v>1</v>
      </c>
      <c r="F169" s="24">
        <v>2</v>
      </c>
      <c r="G169" s="37">
        <v>3</v>
      </c>
      <c r="H169" s="24">
        <v>4</v>
      </c>
      <c r="I169" s="234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6"/>
    </row>
    <row r="170" spans="1:34" ht="15.75" thickBot="1" x14ac:dyDescent="0.3">
      <c r="A170" s="44"/>
      <c r="B170" s="3" t="s">
        <v>213</v>
      </c>
      <c r="C170" s="3">
        <v>9</v>
      </c>
      <c r="D170" s="46" t="s">
        <v>196</v>
      </c>
      <c r="E170" s="208">
        <v>1</v>
      </c>
      <c r="F170" s="22">
        <v>2</v>
      </c>
      <c r="G170" s="37">
        <v>3</v>
      </c>
      <c r="H170" s="22">
        <v>4</v>
      </c>
      <c r="I170" s="37">
        <v>5</v>
      </c>
      <c r="J170" s="24">
        <v>6</v>
      </c>
      <c r="K170" s="208">
        <v>7</v>
      </c>
      <c r="L170" s="22">
        <v>8</v>
      </c>
      <c r="M170" s="208">
        <v>9</v>
      </c>
      <c r="N170" s="234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6"/>
    </row>
    <row r="171" spans="1:34" ht="15.75" thickBot="1" x14ac:dyDescent="0.3">
      <c r="A171" s="44"/>
      <c r="B171" s="3" t="s">
        <v>214</v>
      </c>
      <c r="C171" s="3">
        <v>10</v>
      </c>
      <c r="D171" s="46" t="s">
        <v>196</v>
      </c>
      <c r="E171" s="200">
        <v>1</v>
      </c>
      <c r="F171" s="64">
        <v>2</v>
      </c>
      <c r="G171" s="200">
        <v>3</v>
      </c>
      <c r="H171" s="64">
        <v>4</v>
      </c>
      <c r="I171" s="200">
        <v>5</v>
      </c>
      <c r="J171" s="64">
        <v>6</v>
      </c>
      <c r="K171" s="200">
        <v>7</v>
      </c>
      <c r="L171" s="64">
        <v>8</v>
      </c>
      <c r="M171" s="200">
        <v>9</v>
      </c>
      <c r="N171" s="64">
        <v>10</v>
      </c>
      <c r="O171" s="234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6"/>
    </row>
    <row r="172" spans="1:34" ht="15.75" thickBot="1" x14ac:dyDescent="0.3">
      <c r="A172" s="44"/>
      <c r="B172" s="3" t="s">
        <v>215</v>
      </c>
      <c r="C172" s="3">
        <v>7</v>
      </c>
      <c r="D172" s="46" t="s">
        <v>196</v>
      </c>
      <c r="E172" s="200">
        <v>1</v>
      </c>
      <c r="F172" s="64">
        <v>2</v>
      </c>
      <c r="G172" s="200">
        <v>3</v>
      </c>
      <c r="H172" s="64">
        <v>4</v>
      </c>
      <c r="I172" s="200">
        <v>5</v>
      </c>
      <c r="J172" s="64">
        <v>6</v>
      </c>
      <c r="K172" s="200">
        <v>7</v>
      </c>
      <c r="L172" s="234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6"/>
    </row>
    <row r="173" spans="1:34" ht="15.75" thickBot="1" x14ac:dyDescent="0.3">
      <c r="A173" s="44"/>
      <c r="B173" s="3" t="s">
        <v>216</v>
      </c>
      <c r="C173" s="3">
        <v>7</v>
      </c>
      <c r="D173" s="46" t="s">
        <v>196</v>
      </c>
      <c r="E173" s="200">
        <v>1</v>
      </c>
      <c r="F173" s="64">
        <v>2</v>
      </c>
      <c r="G173" s="200">
        <v>3</v>
      </c>
      <c r="H173" s="64">
        <v>4</v>
      </c>
      <c r="I173" s="200">
        <v>5</v>
      </c>
      <c r="J173" s="64">
        <v>6</v>
      </c>
      <c r="K173" s="200">
        <v>7</v>
      </c>
      <c r="L173" s="234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6"/>
    </row>
    <row r="174" spans="1:34" ht="15.75" thickBot="1" x14ac:dyDescent="0.3">
      <c r="A174" s="44"/>
      <c r="B174" s="3" t="s">
        <v>217</v>
      </c>
      <c r="C174" s="3">
        <v>6</v>
      </c>
      <c r="D174" s="46" t="s">
        <v>196</v>
      </c>
      <c r="E174" s="200">
        <v>1</v>
      </c>
      <c r="F174" s="64">
        <v>2</v>
      </c>
      <c r="G174" s="200">
        <v>3</v>
      </c>
      <c r="H174" s="64">
        <v>4</v>
      </c>
      <c r="I174" s="200">
        <v>5</v>
      </c>
      <c r="J174" s="64">
        <v>6</v>
      </c>
      <c r="K174" s="234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6"/>
    </row>
    <row r="175" spans="1:34" ht="15.75" thickBot="1" x14ac:dyDescent="0.3">
      <c r="A175" s="44"/>
      <c r="B175" s="3" t="s">
        <v>218</v>
      </c>
      <c r="C175" s="3">
        <v>9</v>
      </c>
      <c r="D175" s="46" t="s">
        <v>196</v>
      </c>
      <c r="E175" s="200">
        <v>1</v>
      </c>
      <c r="F175" s="64">
        <v>2</v>
      </c>
      <c r="G175" s="200">
        <v>3</v>
      </c>
      <c r="H175" s="64">
        <v>4</v>
      </c>
      <c r="I175" s="200">
        <v>5</v>
      </c>
      <c r="J175" s="64">
        <v>6</v>
      </c>
      <c r="K175" s="200">
        <v>7</v>
      </c>
      <c r="L175" s="64">
        <v>8</v>
      </c>
      <c r="M175" s="200">
        <v>9</v>
      </c>
      <c r="N175" s="234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6"/>
    </row>
    <row r="176" spans="1:34" ht="15.75" thickBot="1" x14ac:dyDescent="0.3">
      <c r="A176" s="45"/>
      <c r="B176" s="34" t="s">
        <v>219</v>
      </c>
      <c r="C176" s="34">
        <v>8</v>
      </c>
      <c r="D176" s="46" t="s">
        <v>196</v>
      </c>
      <c r="E176" s="200">
        <v>1</v>
      </c>
      <c r="F176" s="64">
        <v>2</v>
      </c>
      <c r="G176" s="200">
        <v>3</v>
      </c>
      <c r="H176" s="64">
        <v>4</v>
      </c>
      <c r="I176" s="200">
        <v>5</v>
      </c>
      <c r="J176" s="64">
        <v>6</v>
      </c>
      <c r="K176" s="200">
        <v>7</v>
      </c>
      <c r="L176" s="64">
        <v>8</v>
      </c>
      <c r="M176" s="234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6"/>
    </row>
    <row r="177" spans="1:40" ht="18.75" customHeight="1" thickBot="1" x14ac:dyDescent="0.3">
      <c r="A177" s="41" t="s">
        <v>220</v>
      </c>
      <c r="B177" s="47"/>
      <c r="C177" s="47"/>
      <c r="D177" s="48"/>
      <c r="E177" s="249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3"/>
    </row>
    <row r="178" spans="1:40" ht="15.75" thickBot="1" x14ac:dyDescent="0.3">
      <c r="A178" s="44"/>
      <c r="B178" s="3" t="s">
        <v>221</v>
      </c>
      <c r="C178" s="3">
        <v>7</v>
      </c>
      <c r="D178" s="46" t="s">
        <v>257</v>
      </c>
      <c r="E178" s="146">
        <v>1</v>
      </c>
      <c r="F178" s="147">
        <v>2</v>
      </c>
      <c r="G178" s="146">
        <v>3</v>
      </c>
      <c r="H178" s="147">
        <v>4</v>
      </c>
      <c r="I178" s="146">
        <v>5</v>
      </c>
      <c r="J178" s="147">
        <v>6</v>
      </c>
      <c r="K178" s="146">
        <v>7</v>
      </c>
      <c r="L178" s="229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1"/>
    </row>
    <row r="179" spans="1:40" ht="15.75" thickBot="1" x14ac:dyDescent="0.3">
      <c r="A179" s="44"/>
      <c r="B179" s="3" t="s">
        <v>222</v>
      </c>
      <c r="C179" s="3">
        <v>8</v>
      </c>
      <c r="D179" s="46" t="s">
        <v>257</v>
      </c>
      <c r="E179" s="146">
        <v>1</v>
      </c>
      <c r="F179" s="147">
        <v>2</v>
      </c>
      <c r="G179" s="146">
        <v>3</v>
      </c>
      <c r="H179" s="147">
        <v>4</v>
      </c>
      <c r="I179" s="146">
        <v>5</v>
      </c>
      <c r="J179" s="147">
        <v>6</v>
      </c>
      <c r="K179" s="146">
        <v>7</v>
      </c>
      <c r="L179" s="147">
        <v>8</v>
      </c>
      <c r="M179" s="229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1"/>
    </row>
    <row r="180" spans="1:40" ht="15.75" thickBot="1" x14ac:dyDescent="0.3">
      <c r="A180" s="44"/>
      <c r="B180" s="3" t="s">
        <v>223</v>
      </c>
      <c r="C180" s="3">
        <v>6</v>
      </c>
      <c r="D180" s="46" t="s">
        <v>257</v>
      </c>
      <c r="E180" s="146">
        <v>1</v>
      </c>
      <c r="F180" s="147">
        <v>2</v>
      </c>
      <c r="G180" s="146">
        <v>3</v>
      </c>
      <c r="H180" s="147">
        <v>4</v>
      </c>
      <c r="I180" s="146">
        <v>5</v>
      </c>
      <c r="J180" s="147">
        <v>6</v>
      </c>
      <c r="K180" s="229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1"/>
    </row>
    <row r="181" spans="1:40" ht="15.75" thickBot="1" x14ac:dyDescent="0.3">
      <c r="A181" s="66"/>
      <c r="B181" s="3" t="s">
        <v>224</v>
      </c>
      <c r="C181" s="3">
        <v>6</v>
      </c>
      <c r="D181" s="46" t="s">
        <v>257</v>
      </c>
      <c r="E181" s="146">
        <v>1</v>
      </c>
      <c r="F181" s="147">
        <v>2</v>
      </c>
      <c r="G181" s="146">
        <v>3</v>
      </c>
      <c r="H181" s="147">
        <v>4</v>
      </c>
      <c r="I181" s="146">
        <v>5</v>
      </c>
      <c r="J181" s="147">
        <v>6</v>
      </c>
      <c r="K181" s="234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6"/>
    </row>
    <row r="182" spans="1:40" ht="15.75" thickBot="1" x14ac:dyDescent="0.3">
      <c r="A182" s="66"/>
      <c r="B182" s="3" t="s">
        <v>225</v>
      </c>
      <c r="C182" s="3">
        <v>3</v>
      </c>
      <c r="D182" s="46" t="s">
        <v>257</v>
      </c>
      <c r="E182" s="37">
        <v>1</v>
      </c>
      <c r="F182" s="22">
        <v>2</v>
      </c>
      <c r="G182" s="200">
        <v>3</v>
      </c>
      <c r="H182" s="234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6"/>
    </row>
    <row r="183" spans="1:40" ht="15.75" thickBot="1" x14ac:dyDescent="0.3">
      <c r="A183" s="44"/>
      <c r="B183" s="3" t="s">
        <v>226</v>
      </c>
      <c r="C183" s="3">
        <v>9</v>
      </c>
      <c r="D183" s="46" t="s">
        <v>257</v>
      </c>
      <c r="E183" s="60">
        <v>1</v>
      </c>
      <c r="F183" s="22">
        <v>2</v>
      </c>
      <c r="G183" s="60">
        <v>3</v>
      </c>
      <c r="H183" s="61">
        <v>4</v>
      </c>
      <c r="I183" s="60">
        <v>5</v>
      </c>
      <c r="J183" s="61">
        <v>6</v>
      </c>
      <c r="K183" s="60">
        <v>7</v>
      </c>
      <c r="L183" s="61">
        <v>8</v>
      </c>
      <c r="M183" s="60">
        <v>9</v>
      </c>
      <c r="N183" s="229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6"/>
    </row>
    <row r="184" spans="1:40" ht="15.75" thickBot="1" x14ac:dyDescent="0.3">
      <c r="A184" s="45"/>
      <c r="B184" s="34" t="s">
        <v>227</v>
      </c>
      <c r="C184" s="34">
        <v>7</v>
      </c>
      <c r="D184" s="46" t="s">
        <v>257</v>
      </c>
      <c r="E184" s="60">
        <v>1</v>
      </c>
      <c r="F184" s="61">
        <v>2</v>
      </c>
      <c r="G184" s="60">
        <v>3</v>
      </c>
      <c r="H184" s="22">
        <v>4</v>
      </c>
      <c r="I184" s="60">
        <v>5</v>
      </c>
      <c r="J184" s="61">
        <v>6</v>
      </c>
      <c r="K184" s="60">
        <v>7</v>
      </c>
      <c r="L184" s="229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1"/>
    </row>
    <row r="185" spans="1:40" s="17" customFormat="1" ht="18.75" customHeight="1" thickBot="1" x14ac:dyDescent="0.3">
      <c r="A185" s="41" t="s">
        <v>228</v>
      </c>
      <c r="B185" s="54"/>
      <c r="C185" s="54"/>
      <c r="D185" s="55"/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4"/>
    </row>
    <row r="186" spans="1:40" ht="15.75" thickBot="1" x14ac:dyDescent="0.3">
      <c r="A186" s="49" t="s">
        <v>61</v>
      </c>
      <c r="B186" s="3" t="s">
        <v>229</v>
      </c>
      <c r="C186" s="3">
        <v>11</v>
      </c>
      <c r="D186" s="46" t="s">
        <v>256</v>
      </c>
      <c r="E186" s="38">
        <v>1</v>
      </c>
      <c r="F186" s="23">
        <v>2</v>
      </c>
      <c r="G186" s="23">
        <v>3</v>
      </c>
      <c r="H186" s="38">
        <v>4</v>
      </c>
      <c r="I186" s="23">
        <v>5</v>
      </c>
      <c r="J186" s="23">
        <v>6</v>
      </c>
      <c r="K186" s="38">
        <v>7</v>
      </c>
      <c r="L186" s="23">
        <v>8</v>
      </c>
      <c r="M186" s="23">
        <v>9</v>
      </c>
      <c r="N186" s="38">
        <v>10</v>
      </c>
      <c r="O186" s="23">
        <v>11</v>
      </c>
      <c r="P186" s="234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6"/>
    </row>
    <row r="187" spans="1:40" ht="15.75" thickBot="1" x14ac:dyDescent="0.3">
      <c r="A187" s="44" t="s">
        <v>956</v>
      </c>
      <c r="B187" s="3" t="s">
        <v>230</v>
      </c>
      <c r="C187" s="3">
        <v>8</v>
      </c>
      <c r="D187" s="46" t="s">
        <v>256</v>
      </c>
      <c r="E187" s="146">
        <v>1</v>
      </c>
      <c r="F187" s="147">
        <v>2</v>
      </c>
      <c r="G187" s="147">
        <v>3</v>
      </c>
      <c r="H187" s="146">
        <v>4</v>
      </c>
      <c r="I187" s="24">
        <v>5</v>
      </c>
      <c r="J187" s="24">
        <v>6</v>
      </c>
      <c r="K187" s="213">
        <v>7</v>
      </c>
      <c r="L187" s="24">
        <v>8</v>
      </c>
      <c r="M187" s="229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1"/>
    </row>
    <row r="188" spans="1:40" ht="15.75" thickBot="1" x14ac:dyDescent="0.3">
      <c r="A188" s="44"/>
      <c r="B188" s="3" t="s">
        <v>231</v>
      </c>
      <c r="C188" s="3">
        <v>5</v>
      </c>
      <c r="D188" s="46" t="s">
        <v>256</v>
      </c>
      <c r="E188" s="213">
        <v>1</v>
      </c>
      <c r="F188" s="24">
        <v>2</v>
      </c>
      <c r="G188" s="24">
        <v>3</v>
      </c>
      <c r="H188" s="213">
        <v>4</v>
      </c>
      <c r="I188" s="24">
        <v>5</v>
      </c>
      <c r="J188" s="229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1"/>
    </row>
    <row r="189" spans="1:40" ht="15.75" thickBot="1" x14ac:dyDescent="0.3">
      <c r="A189" s="45"/>
      <c r="B189" s="34" t="s">
        <v>232</v>
      </c>
      <c r="C189" s="34">
        <v>8</v>
      </c>
      <c r="D189" s="46" t="s">
        <v>256</v>
      </c>
      <c r="E189" s="213">
        <v>1</v>
      </c>
      <c r="F189" s="24">
        <v>2</v>
      </c>
      <c r="G189" s="24">
        <v>3</v>
      </c>
      <c r="H189" s="213">
        <v>4</v>
      </c>
      <c r="I189" s="24">
        <v>5</v>
      </c>
      <c r="J189" s="24">
        <v>6</v>
      </c>
      <c r="K189" s="213">
        <v>7</v>
      </c>
      <c r="L189" s="24">
        <v>8</v>
      </c>
      <c r="M189" s="229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1"/>
    </row>
    <row r="190" spans="1:40" s="17" customFormat="1" ht="18.75" customHeight="1" thickBot="1" x14ac:dyDescent="0.3">
      <c r="A190" s="41" t="s">
        <v>233</v>
      </c>
      <c r="B190" s="54"/>
      <c r="C190" s="54"/>
      <c r="D190" s="55"/>
      <c r="E190" s="252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4"/>
    </row>
    <row r="191" spans="1:40" ht="15.75" thickBot="1" x14ac:dyDescent="0.3">
      <c r="A191" s="170" t="s">
        <v>948</v>
      </c>
      <c r="B191" s="3" t="s">
        <v>234</v>
      </c>
      <c r="C191" s="3">
        <v>12</v>
      </c>
      <c r="D191" s="46" t="s">
        <v>260</v>
      </c>
      <c r="E191" s="60">
        <v>1</v>
      </c>
      <c r="F191" s="61">
        <v>2</v>
      </c>
      <c r="G191" s="60">
        <v>3</v>
      </c>
      <c r="H191" s="61">
        <v>4</v>
      </c>
      <c r="I191" s="60">
        <v>5</v>
      </c>
      <c r="J191" s="61">
        <v>6</v>
      </c>
      <c r="K191" s="60">
        <v>7</v>
      </c>
      <c r="L191" s="61">
        <v>8</v>
      </c>
      <c r="M191" s="60">
        <v>9</v>
      </c>
      <c r="N191" s="61">
        <v>10</v>
      </c>
      <c r="O191" s="60">
        <v>11</v>
      </c>
      <c r="P191" s="61">
        <v>12</v>
      </c>
      <c r="Q191" s="234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6"/>
      <c r="AN191">
        <f>B205+'Competency Chart E-I'!B222+'Competency Chart J-N'!B211+'Competency Chart O-Z'!B203</f>
        <v>738</v>
      </c>
    </row>
    <row r="192" spans="1:40" ht="15.75" thickBot="1" x14ac:dyDescent="0.3">
      <c r="A192" s="56"/>
      <c r="B192" s="3" t="s">
        <v>235</v>
      </c>
      <c r="C192" s="3">
        <v>9</v>
      </c>
      <c r="D192" s="46" t="s">
        <v>260</v>
      </c>
      <c r="E192" s="60">
        <v>1</v>
      </c>
      <c r="F192" s="61">
        <v>2</v>
      </c>
      <c r="G192" s="60">
        <v>3</v>
      </c>
      <c r="H192" s="61">
        <v>4</v>
      </c>
      <c r="I192" s="60">
        <v>5</v>
      </c>
      <c r="J192" s="61">
        <v>6</v>
      </c>
      <c r="K192" s="60">
        <v>7</v>
      </c>
      <c r="L192" s="61">
        <v>8</v>
      </c>
      <c r="M192" s="60">
        <v>9</v>
      </c>
      <c r="N192" s="229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1"/>
      <c r="AN192">
        <v>121</v>
      </c>
    </row>
    <row r="193" spans="1:40" ht="15.75" thickBot="1" x14ac:dyDescent="0.3">
      <c r="A193" s="56"/>
      <c r="B193" s="3" t="s">
        <v>236</v>
      </c>
      <c r="C193" s="3">
        <v>10</v>
      </c>
      <c r="D193" s="46" t="s">
        <v>260</v>
      </c>
      <c r="E193" s="60">
        <v>1</v>
      </c>
      <c r="F193" s="61">
        <v>2</v>
      </c>
      <c r="G193" s="60">
        <v>3</v>
      </c>
      <c r="H193" s="61">
        <v>4</v>
      </c>
      <c r="I193" s="60">
        <v>5</v>
      </c>
      <c r="J193" s="61">
        <v>6</v>
      </c>
      <c r="K193" s="60">
        <v>7</v>
      </c>
      <c r="L193" s="61">
        <v>8</v>
      </c>
      <c r="M193" s="60">
        <v>9</v>
      </c>
      <c r="N193" s="61">
        <v>10</v>
      </c>
      <c r="O193" s="234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6"/>
      <c r="AN193">
        <f>AN191-AN192</f>
        <v>617</v>
      </c>
    </row>
    <row r="194" spans="1:40" ht="15.75" thickBot="1" x14ac:dyDescent="0.3">
      <c r="A194" s="56"/>
      <c r="B194" s="3" t="s">
        <v>237</v>
      </c>
      <c r="C194" s="3">
        <v>9</v>
      </c>
      <c r="D194" s="46" t="s">
        <v>260</v>
      </c>
      <c r="E194" s="60">
        <v>1</v>
      </c>
      <c r="F194" s="61">
        <v>2</v>
      </c>
      <c r="G194" s="60">
        <v>3</v>
      </c>
      <c r="H194" s="61">
        <v>4</v>
      </c>
      <c r="I194" s="60">
        <v>5</v>
      </c>
      <c r="J194" s="61">
        <v>6</v>
      </c>
      <c r="K194" s="60">
        <v>7</v>
      </c>
      <c r="L194" s="61">
        <v>8</v>
      </c>
      <c r="M194" s="60">
        <v>9</v>
      </c>
      <c r="N194" s="229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1"/>
    </row>
    <row r="195" spans="1:40" ht="15.75" thickBot="1" x14ac:dyDescent="0.3">
      <c r="A195" s="56"/>
      <c r="B195" s="3" t="s">
        <v>238</v>
      </c>
      <c r="C195" s="3">
        <v>10</v>
      </c>
      <c r="D195" s="46" t="s">
        <v>260</v>
      </c>
      <c r="E195" s="60">
        <v>1</v>
      </c>
      <c r="F195" s="61">
        <v>2</v>
      </c>
      <c r="G195" s="60">
        <v>3</v>
      </c>
      <c r="H195" s="61">
        <v>4</v>
      </c>
      <c r="I195" s="60">
        <v>5</v>
      </c>
      <c r="J195" s="61">
        <v>6</v>
      </c>
      <c r="K195" s="60">
        <v>7</v>
      </c>
      <c r="L195" s="61">
        <v>8</v>
      </c>
      <c r="M195" s="60">
        <v>9</v>
      </c>
      <c r="N195" s="61">
        <v>10</v>
      </c>
      <c r="O195" s="229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1"/>
    </row>
    <row r="196" spans="1:40" ht="15.75" thickBot="1" x14ac:dyDescent="0.3">
      <c r="A196" s="56"/>
      <c r="B196" s="3" t="s">
        <v>239</v>
      </c>
      <c r="C196" s="3">
        <v>10</v>
      </c>
      <c r="D196" s="46" t="s">
        <v>260</v>
      </c>
      <c r="E196" s="60">
        <v>1</v>
      </c>
      <c r="F196" s="61">
        <v>2</v>
      </c>
      <c r="G196" s="60">
        <v>3</v>
      </c>
      <c r="H196" s="61">
        <v>4</v>
      </c>
      <c r="I196" s="60">
        <v>5</v>
      </c>
      <c r="J196" s="61">
        <v>6</v>
      </c>
      <c r="K196" s="60">
        <v>7</v>
      </c>
      <c r="L196" s="61">
        <v>8</v>
      </c>
      <c r="M196" s="60">
        <v>9</v>
      </c>
      <c r="N196" s="61">
        <v>10</v>
      </c>
      <c r="O196" s="229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1"/>
    </row>
    <row r="197" spans="1:40" ht="15.75" thickBot="1" x14ac:dyDescent="0.3">
      <c r="A197" s="56"/>
      <c r="B197" s="3" t="s">
        <v>240</v>
      </c>
      <c r="C197" s="3">
        <v>7</v>
      </c>
      <c r="D197" s="46" t="s">
        <v>260</v>
      </c>
      <c r="E197" s="60">
        <v>1</v>
      </c>
      <c r="F197" s="61">
        <v>2</v>
      </c>
      <c r="G197" s="60">
        <v>3</v>
      </c>
      <c r="H197" s="61">
        <v>4</v>
      </c>
      <c r="I197" s="60">
        <v>5</v>
      </c>
      <c r="J197" s="61">
        <v>6</v>
      </c>
      <c r="K197" s="60">
        <v>7</v>
      </c>
      <c r="L197" s="229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1"/>
    </row>
    <row r="198" spans="1:40" ht="15.75" thickBot="1" x14ac:dyDescent="0.3">
      <c r="A198" s="56"/>
      <c r="B198" s="3" t="s">
        <v>241</v>
      </c>
      <c r="C198" s="3">
        <v>9</v>
      </c>
      <c r="D198" s="46" t="s">
        <v>260</v>
      </c>
      <c r="E198" s="60">
        <v>1</v>
      </c>
      <c r="F198" s="61">
        <v>2</v>
      </c>
      <c r="G198" s="60">
        <v>3</v>
      </c>
      <c r="H198" s="61">
        <v>4</v>
      </c>
      <c r="I198" s="60">
        <v>5</v>
      </c>
      <c r="J198" s="61">
        <v>6</v>
      </c>
      <c r="K198" s="60">
        <v>7</v>
      </c>
      <c r="L198" s="61">
        <v>8</v>
      </c>
      <c r="M198" s="60">
        <v>9</v>
      </c>
      <c r="N198" s="229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1"/>
    </row>
    <row r="199" spans="1:40" ht="15.75" thickBot="1" x14ac:dyDescent="0.3">
      <c r="A199" s="66"/>
      <c r="B199" s="3" t="s">
        <v>242</v>
      </c>
      <c r="C199" s="3">
        <v>11</v>
      </c>
      <c r="D199" s="46" t="s">
        <v>260</v>
      </c>
      <c r="E199" s="60">
        <v>1</v>
      </c>
      <c r="F199" s="61">
        <v>2</v>
      </c>
      <c r="G199" s="60">
        <v>3</v>
      </c>
      <c r="H199" s="61">
        <v>4</v>
      </c>
      <c r="I199" s="60">
        <v>5</v>
      </c>
      <c r="J199" s="61">
        <v>6</v>
      </c>
      <c r="K199" s="60">
        <v>7</v>
      </c>
      <c r="L199" s="61">
        <v>8</v>
      </c>
      <c r="M199" s="60">
        <v>9</v>
      </c>
      <c r="N199" s="61">
        <v>10</v>
      </c>
      <c r="O199" s="60">
        <v>11</v>
      </c>
      <c r="P199" s="229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1"/>
    </row>
    <row r="200" spans="1:40" s="163" customFormat="1" ht="15.75" thickBot="1" x14ac:dyDescent="0.3">
      <c r="A200" s="66"/>
      <c r="B200" s="164" t="s">
        <v>961</v>
      </c>
      <c r="C200" s="165">
        <v>8</v>
      </c>
      <c r="D200" s="215" t="s">
        <v>260</v>
      </c>
      <c r="E200" s="60">
        <v>1</v>
      </c>
      <c r="F200" s="61">
        <v>2</v>
      </c>
      <c r="G200" s="60">
        <v>3</v>
      </c>
      <c r="H200" s="61">
        <v>4</v>
      </c>
      <c r="I200" s="60">
        <v>5</v>
      </c>
      <c r="J200" s="61">
        <v>6</v>
      </c>
      <c r="K200" s="60">
        <v>7</v>
      </c>
      <c r="L200" s="61">
        <v>8</v>
      </c>
      <c r="M200" s="234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6"/>
    </row>
    <row r="201" spans="1:40" ht="15.75" thickBot="1" x14ac:dyDescent="0.3">
      <c r="A201" s="66"/>
      <c r="B201" s="3" t="s">
        <v>243</v>
      </c>
      <c r="C201" s="3">
        <v>12</v>
      </c>
      <c r="D201" s="46" t="s">
        <v>260</v>
      </c>
      <c r="E201" s="60">
        <v>1</v>
      </c>
      <c r="F201" s="61">
        <v>2</v>
      </c>
      <c r="G201" s="60">
        <v>3</v>
      </c>
      <c r="H201" s="61">
        <v>4</v>
      </c>
      <c r="I201" s="60">
        <v>5</v>
      </c>
      <c r="J201" s="61">
        <v>6</v>
      </c>
      <c r="K201" s="60">
        <v>7</v>
      </c>
      <c r="L201" s="61">
        <v>8</v>
      </c>
      <c r="M201" s="60">
        <v>9</v>
      </c>
      <c r="N201" s="61">
        <v>10</v>
      </c>
      <c r="O201" s="60">
        <v>11</v>
      </c>
      <c r="P201" s="61">
        <v>12</v>
      </c>
      <c r="Q201" s="240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  <c r="AD201" s="241"/>
      <c r="AE201" s="241"/>
      <c r="AF201" s="241"/>
      <c r="AG201" s="241"/>
      <c r="AH201" s="242"/>
    </row>
    <row r="202" spans="1:40" ht="15.75" thickBot="1" x14ac:dyDescent="0.3">
      <c r="A202" s="66"/>
      <c r="B202" s="3" t="s">
        <v>244</v>
      </c>
      <c r="C202" s="3">
        <v>5</v>
      </c>
      <c r="D202" s="46" t="s">
        <v>260</v>
      </c>
      <c r="E202" s="60">
        <v>1</v>
      </c>
      <c r="F202" s="61">
        <v>2</v>
      </c>
      <c r="G202" s="60">
        <v>3</v>
      </c>
      <c r="H202" s="61">
        <v>4</v>
      </c>
      <c r="I202" s="60">
        <v>5</v>
      </c>
      <c r="J202" s="234"/>
      <c r="K202" s="235"/>
      <c r="L202" s="235"/>
      <c r="M202" s="235"/>
      <c r="N202" s="235"/>
      <c r="O202" s="235"/>
      <c r="P202" s="235"/>
      <c r="Q202" s="235"/>
      <c r="R202" s="235"/>
      <c r="S202" s="235"/>
      <c r="T202" s="235"/>
      <c r="U202" s="235"/>
      <c r="V202" s="235"/>
      <c r="W202" s="235"/>
      <c r="X202" s="235"/>
      <c r="Y202" s="235"/>
      <c r="Z202" s="235"/>
      <c r="AA202" s="235"/>
      <c r="AB202" s="235"/>
      <c r="AC202" s="235"/>
      <c r="AD202" s="235"/>
      <c r="AE202" s="235"/>
      <c r="AF202" s="235"/>
      <c r="AG202" s="235"/>
      <c r="AH202" s="236"/>
    </row>
    <row r="203" spans="1:40" ht="15.75" thickBot="1" x14ac:dyDescent="0.3">
      <c r="A203" s="66"/>
      <c r="B203" s="3" t="s">
        <v>245</v>
      </c>
      <c r="C203" s="3">
        <v>4</v>
      </c>
      <c r="D203" s="46" t="s">
        <v>260</v>
      </c>
      <c r="E203" s="60">
        <v>1</v>
      </c>
      <c r="F203" s="61">
        <v>2</v>
      </c>
      <c r="G203" s="60">
        <v>3</v>
      </c>
      <c r="H203" s="61">
        <v>4</v>
      </c>
      <c r="I203" s="229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1"/>
    </row>
    <row r="204" spans="1:40" ht="15.75" thickBot="1" x14ac:dyDescent="0.3">
      <c r="A204" s="67"/>
      <c r="B204" s="14" t="s">
        <v>246</v>
      </c>
      <c r="C204" s="14">
        <v>1</v>
      </c>
      <c r="D204" s="95" t="s">
        <v>260</v>
      </c>
      <c r="E204" s="181">
        <v>1</v>
      </c>
      <c r="F204" s="243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5"/>
    </row>
    <row r="205" spans="1:40" ht="16.5" thickTop="1" thickBot="1" x14ac:dyDescent="0.3">
      <c r="A205" s="33">
        <f>COUNTA(A3:A204)</f>
        <v>40</v>
      </c>
      <c r="B205" s="34">
        <f>COUNTA(B3:B204)</f>
        <v>180</v>
      </c>
      <c r="C205" s="34">
        <f>SUM(C4:C204)</f>
        <v>1346</v>
      </c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5"/>
    </row>
    <row r="206" spans="1:40" x14ac:dyDescent="0.25">
      <c r="A206">
        <v>14</v>
      </c>
    </row>
    <row r="209" spans="1:3" x14ac:dyDescent="0.25">
      <c r="A209">
        <f>A206+'Competency Chart E-I'!A223+'Competency Chart J-N'!A212+'Competency Chart O-Z'!A204</f>
        <v>121</v>
      </c>
      <c r="B209" s="153"/>
      <c r="C209" s="130" t="s">
        <v>945</v>
      </c>
    </row>
    <row r="211" spans="1:3" x14ac:dyDescent="0.25">
      <c r="B211" t="s">
        <v>957</v>
      </c>
      <c r="C211" t="s">
        <v>958</v>
      </c>
    </row>
  </sheetData>
  <mergeCells count="203">
    <mergeCell ref="E3:AH3"/>
    <mergeCell ref="I203:AH203"/>
    <mergeCell ref="E190:AH190"/>
    <mergeCell ref="E185:AH185"/>
    <mergeCell ref="E177:AH177"/>
    <mergeCell ref="L178:AH178"/>
    <mergeCell ref="M179:AH179"/>
    <mergeCell ref="P186:AH186"/>
    <mergeCell ref="J188:AH188"/>
    <mergeCell ref="M189:AH189"/>
    <mergeCell ref="K180:AH180"/>
    <mergeCell ref="K181:AH181"/>
    <mergeCell ref="H182:AH182"/>
    <mergeCell ref="N183:AH183"/>
    <mergeCell ref="L184:AH184"/>
    <mergeCell ref="X161:AH161"/>
    <mergeCell ref="N192:AH192"/>
    <mergeCell ref="N198:AH198"/>
    <mergeCell ref="K174:AH174"/>
    <mergeCell ref="N175:AH175"/>
    <mergeCell ref="L173:AH173"/>
    <mergeCell ref="M187:AH187"/>
    <mergeCell ref="O193:AH193"/>
    <mergeCell ref="K37:AH37"/>
    <mergeCell ref="N194:AH194"/>
    <mergeCell ref="O195:AH195"/>
    <mergeCell ref="O196:AH196"/>
    <mergeCell ref="L197:AH197"/>
    <mergeCell ref="O171:AH171"/>
    <mergeCell ref="L172:AH172"/>
    <mergeCell ref="L158:AH158"/>
    <mergeCell ref="M159:AH159"/>
    <mergeCell ref="N160:AH160"/>
    <mergeCell ref="M176:AH176"/>
    <mergeCell ref="P148:AH148"/>
    <mergeCell ref="T149:AH149"/>
    <mergeCell ref="L150:AH150"/>
    <mergeCell ref="L151:AH151"/>
    <mergeCell ref="E152:AH152"/>
    <mergeCell ref="J154:AH154"/>
    <mergeCell ref="J155:AH155"/>
    <mergeCell ref="K156:AH156"/>
    <mergeCell ref="K153:AH153"/>
    <mergeCell ref="L157:AH157"/>
    <mergeCell ref="L164:AH164"/>
    <mergeCell ref="L162:AH162"/>
    <mergeCell ref="Q163:AH163"/>
    <mergeCell ref="M165:AH165"/>
    <mergeCell ref="K167:AH167"/>
    <mergeCell ref="I168:AH168"/>
    <mergeCell ref="I169:AH169"/>
    <mergeCell ref="N170:AH170"/>
    <mergeCell ref="L143:AH143"/>
    <mergeCell ref="J144:AH144"/>
    <mergeCell ref="J145:AH145"/>
    <mergeCell ref="O146:AH146"/>
    <mergeCell ref="I147:AH147"/>
    <mergeCell ref="K138:AH138"/>
    <mergeCell ref="J139:AH139"/>
    <mergeCell ref="E140:AH140"/>
    <mergeCell ref="L141:AH141"/>
    <mergeCell ref="E142:AH142"/>
    <mergeCell ref="P133:AH133"/>
    <mergeCell ref="I134:AH134"/>
    <mergeCell ref="I135:AH135"/>
    <mergeCell ref="M136:AH136"/>
    <mergeCell ref="E128:AH128"/>
    <mergeCell ref="I129:AH129"/>
    <mergeCell ref="J130:AH130"/>
    <mergeCell ref="I131:AH131"/>
    <mergeCell ref="I132:AH132"/>
    <mergeCell ref="P124:AH124"/>
    <mergeCell ref="P126:AH126"/>
    <mergeCell ref="P127:AH127"/>
    <mergeCell ref="H123:AH123"/>
    <mergeCell ref="O125:AH125"/>
    <mergeCell ref="M118:AH118"/>
    <mergeCell ref="H119:AH119"/>
    <mergeCell ref="N120:AH120"/>
    <mergeCell ref="J121:AH121"/>
    <mergeCell ref="K122:AH122"/>
    <mergeCell ref="E112:AH112"/>
    <mergeCell ref="J113:AH113"/>
    <mergeCell ref="H117:AH117"/>
    <mergeCell ref="J116:AH116"/>
    <mergeCell ref="H107:AH107"/>
    <mergeCell ref="E108:AH108"/>
    <mergeCell ref="K109:AH109"/>
    <mergeCell ref="I110:AH110"/>
    <mergeCell ref="Q111:AH111"/>
    <mergeCell ref="T115:U115"/>
    <mergeCell ref="W115:AH115"/>
    <mergeCell ref="E114:AH114"/>
    <mergeCell ref="H102:AH102"/>
    <mergeCell ref="I103:AH103"/>
    <mergeCell ref="L104:AH104"/>
    <mergeCell ref="I105:AH105"/>
    <mergeCell ref="I106:AH106"/>
    <mergeCell ref="M97:AH97"/>
    <mergeCell ref="M98:AH98"/>
    <mergeCell ref="E100:AH100"/>
    <mergeCell ref="I101:AH101"/>
    <mergeCell ref="L99:AH99"/>
    <mergeCell ref="E79:AH79"/>
    <mergeCell ref="K80:AH80"/>
    <mergeCell ref="L81:AH81"/>
    <mergeCell ref="T83:AH83"/>
    <mergeCell ref="I86:AH86"/>
    <mergeCell ref="K67:AH67"/>
    <mergeCell ref="K69:AH69"/>
    <mergeCell ref="K71:AH71"/>
    <mergeCell ref="K73:AH73"/>
    <mergeCell ref="E76:AH76"/>
    <mergeCell ref="J78:AH78"/>
    <mergeCell ref="E85:AH85"/>
    <mergeCell ref="E82:AH82"/>
    <mergeCell ref="M84:AH84"/>
    <mergeCell ref="AB10:AH10"/>
    <mergeCell ref="S4:AH4"/>
    <mergeCell ref="M27:AH27"/>
    <mergeCell ref="P28:AH28"/>
    <mergeCell ref="E29:AH29"/>
    <mergeCell ref="K75:AH75"/>
    <mergeCell ref="K68:AH68"/>
    <mergeCell ref="K70:AH70"/>
    <mergeCell ref="J72:AH72"/>
    <mergeCell ref="K39:AH39"/>
    <mergeCell ref="M40:AH40"/>
    <mergeCell ref="K42:AH42"/>
    <mergeCell ref="I43:AH43"/>
    <mergeCell ref="I47:AH47"/>
    <mergeCell ref="M46:AH46"/>
    <mergeCell ref="M45:AH45"/>
    <mergeCell ref="L44:AH44"/>
    <mergeCell ref="L53:AH53"/>
    <mergeCell ref="L66:AH66"/>
    <mergeCell ref="K61:AH61"/>
    <mergeCell ref="L62:AH62"/>
    <mergeCell ref="E20:AH20"/>
    <mergeCell ref="E22:AH22"/>
    <mergeCell ref="K59:AH59"/>
    <mergeCell ref="L60:AH60"/>
    <mergeCell ref="L56:AH56"/>
    <mergeCell ref="K57:AH57"/>
    <mergeCell ref="K58:AH58"/>
    <mergeCell ref="K30:AH30"/>
    <mergeCell ref="N31:AH31"/>
    <mergeCell ref="J32:AH32"/>
    <mergeCell ref="J33:AH33"/>
    <mergeCell ref="J34:AH34"/>
    <mergeCell ref="I35:AH35"/>
    <mergeCell ref="J36:AH36"/>
    <mergeCell ref="J38:AH38"/>
    <mergeCell ref="K54:AH54"/>
    <mergeCell ref="L55:AH55"/>
    <mergeCell ref="P199:AH199"/>
    <mergeCell ref="M200:AH200"/>
    <mergeCell ref="Q201:AH201"/>
    <mergeCell ref="J202:AH202"/>
    <mergeCell ref="F204:AH204"/>
    <mergeCell ref="Q191:AH191"/>
    <mergeCell ref="J41:AH41"/>
    <mergeCell ref="K48:AH48"/>
    <mergeCell ref="M50:AH50"/>
    <mergeCell ref="E51:AH51"/>
    <mergeCell ref="K49:AH49"/>
    <mergeCell ref="Q52:AH52"/>
    <mergeCell ref="K74:AH74"/>
    <mergeCell ref="K63:AH63"/>
    <mergeCell ref="K92:AH92"/>
    <mergeCell ref="I93:AH93"/>
    <mergeCell ref="J94:AH94"/>
    <mergeCell ref="J95:AH95"/>
    <mergeCell ref="P96:AH96"/>
    <mergeCell ref="H87:AH87"/>
    <mergeCell ref="J88:AH88"/>
    <mergeCell ref="I89:AH89"/>
    <mergeCell ref="Q90:AH90"/>
    <mergeCell ref="G91:AH91"/>
    <mergeCell ref="E1:AH1"/>
    <mergeCell ref="K64:AH64"/>
    <mergeCell ref="K65:AH65"/>
    <mergeCell ref="A1:D1"/>
    <mergeCell ref="O5:AH5"/>
    <mergeCell ref="J77:AH77"/>
    <mergeCell ref="M6:AH6"/>
    <mergeCell ref="M7:AH7"/>
    <mergeCell ref="R8:AH8"/>
    <mergeCell ref="P9:AH9"/>
    <mergeCell ref="V11:AH11"/>
    <mergeCell ref="N12:AH12"/>
    <mergeCell ref="R13:AH13"/>
    <mergeCell ref="R15:AH15"/>
    <mergeCell ref="P16:AH16"/>
    <mergeCell ref="U18:AH18"/>
    <mergeCell ref="M19:AH19"/>
    <mergeCell ref="M21:AH21"/>
    <mergeCell ref="E14:AH14"/>
    <mergeCell ref="N26:AH26"/>
    <mergeCell ref="J23:AH23"/>
    <mergeCell ref="J24:AH24"/>
    <mergeCell ref="I25:AH25"/>
    <mergeCell ref="T17:AH17"/>
  </mergeCells>
  <pageMargins left="0.7" right="0.7" top="0.75" bottom="0.75" header="0.3" footer="0.3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29"/>
  <sheetViews>
    <sheetView zoomScale="70" zoomScaleNormal="70" workbookViewId="0">
      <pane xSplit="4" ySplit="2" topLeftCell="E78" activePane="bottomRight" state="frozen"/>
      <selection activeCell="E153" sqref="E153"/>
      <selection pane="topRight" activeCell="E153" sqref="E153"/>
      <selection pane="bottomLeft" activeCell="E153" sqref="E153"/>
      <selection pane="bottomRight" activeCell="C33" sqref="C33"/>
    </sheetView>
  </sheetViews>
  <sheetFormatPr defaultRowHeight="15" x14ac:dyDescent="0.25"/>
  <cols>
    <col min="1" max="1" width="34.28515625" customWidth="1"/>
    <col min="2" max="2" width="21.5703125" customWidth="1"/>
    <col min="3" max="4" width="17.42578125" customWidth="1"/>
    <col min="5" max="34" width="3.7109375" customWidth="1"/>
  </cols>
  <sheetData>
    <row r="1" spans="1:34" ht="86.25" customHeight="1" thickBot="1" x14ac:dyDescent="0.3">
      <c r="A1" s="249"/>
      <c r="B1" s="232"/>
      <c r="C1" s="232"/>
      <c r="D1" s="233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</row>
    <row r="2" spans="1:34" ht="32.25" thickBot="1" x14ac:dyDescent="0.3">
      <c r="A2" s="114" t="s">
        <v>252</v>
      </c>
      <c r="B2" s="98" t="s">
        <v>0</v>
      </c>
      <c r="C2" s="28" t="s">
        <v>1</v>
      </c>
      <c r="D2" s="28" t="s">
        <v>255</v>
      </c>
      <c r="E2" s="77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30">
        <v>17</v>
      </c>
      <c r="V2" s="30">
        <v>18</v>
      </c>
      <c r="W2" s="30">
        <v>19</v>
      </c>
      <c r="X2" s="30">
        <v>20</v>
      </c>
      <c r="Y2" s="30">
        <v>21</v>
      </c>
      <c r="Z2" s="30">
        <v>22</v>
      </c>
      <c r="AA2" s="30">
        <v>23</v>
      </c>
      <c r="AB2" s="30">
        <v>24</v>
      </c>
      <c r="AC2" s="30">
        <v>25</v>
      </c>
      <c r="AD2" s="30">
        <v>26</v>
      </c>
      <c r="AE2" s="30">
        <v>27</v>
      </c>
      <c r="AF2" s="30">
        <v>28</v>
      </c>
      <c r="AG2" s="30">
        <v>29</v>
      </c>
      <c r="AH2" s="31">
        <v>30</v>
      </c>
    </row>
    <row r="3" spans="1:34" ht="19.5" thickBot="1" x14ac:dyDescent="0.3">
      <c r="A3" s="51" t="s">
        <v>675</v>
      </c>
      <c r="B3" s="43"/>
      <c r="C3" s="43"/>
      <c r="D3" s="36"/>
      <c r="E3" s="249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</row>
    <row r="4" spans="1:34" ht="15.75" thickBot="1" x14ac:dyDescent="0.3">
      <c r="A4" s="80"/>
      <c r="B4" s="3" t="s">
        <v>676</v>
      </c>
      <c r="C4" s="3">
        <v>9</v>
      </c>
      <c r="D4" s="90" t="s">
        <v>256</v>
      </c>
      <c r="E4" s="145">
        <v>1</v>
      </c>
      <c r="F4" s="145">
        <v>2</v>
      </c>
      <c r="G4" s="145">
        <v>3</v>
      </c>
      <c r="H4" s="145">
        <v>4</v>
      </c>
      <c r="I4" s="24">
        <v>5</v>
      </c>
      <c r="J4" s="145">
        <v>6</v>
      </c>
      <c r="K4" s="145">
        <v>7</v>
      </c>
      <c r="L4" s="145">
        <v>8</v>
      </c>
      <c r="M4" s="145">
        <v>9</v>
      </c>
      <c r="N4" s="229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1"/>
    </row>
    <row r="5" spans="1:34" ht="15.75" thickBot="1" x14ac:dyDescent="0.3">
      <c r="A5" s="80"/>
      <c r="B5" s="3" t="s">
        <v>677</v>
      </c>
      <c r="C5" s="3">
        <v>9</v>
      </c>
      <c r="D5" s="90" t="s">
        <v>256</v>
      </c>
      <c r="E5" s="145">
        <v>1</v>
      </c>
      <c r="F5" s="145">
        <v>2</v>
      </c>
      <c r="G5" s="145">
        <v>3</v>
      </c>
      <c r="H5" s="145">
        <v>4</v>
      </c>
      <c r="I5" s="24">
        <v>5</v>
      </c>
      <c r="J5" s="145">
        <v>6</v>
      </c>
      <c r="K5" s="145">
        <v>7</v>
      </c>
      <c r="L5" s="145">
        <v>8</v>
      </c>
      <c r="M5" s="145">
        <v>9</v>
      </c>
      <c r="N5" s="229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1"/>
    </row>
    <row r="6" spans="1:34" ht="15.75" thickBot="1" x14ac:dyDescent="0.3">
      <c r="A6" s="118" t="s">
        <v>61</v>
      </c>
      <c r="B6" s="3" t="s">
        <v>678</v>
      </c>
      <c r="C6" s="3">
        <v>5</v>
      </c>
      <c r="D6" s="90" t="s">
        <v>256</v>
      </c>
      <c r="E6" s="116">
        <v>1</v>
      </c>
      <c r="F6" s="116">
        <v>2</v>
      </c>
      <c r="G6" s="23">
        <v>3</v>
      </c>
      <c r="H6" s="23">
        <v>4</v>
      </c>
      <c r="I6" s="23">
        <v>5</v>
      </c>
      <c r="J6" s="229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1"/>
    </row>
    <row r="7" spans="1:34" ht="15.75" thickBot="1" x14ac:dyDescent="0.3">
      <c r="A7" s="118" t="s">
        <v>61</v>
      </c>
      <c r="B7" s="3" t="s">
        <v>680</v>
      </c>
      <c r="C7" s="3">
        <v>5</v>
      </c>
      <c r="D7" s="90" t="s">
        <v>256</v>
      </c>
      <c r="E7" s="22">
        <v>1</v>
      </c>
      <c r="F7" s="22">
        <v>2</v>
      </c>
      <c r="G7" s="23">
        <v>3</v>
      </c>
      <c r="H7" s="23">
        <v>4</v>
      </c>
      <c r="I7" s="23">
        <v>5</v>
      </c>
      <c r="J7" s="229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1"/>
    </row>
    <row r="8" spans="1:34" ht="15.75" thickBot="1" x14ac:dyDescent="0.3">
      <c r="A8" s="80"/>
      <c r="B8" s="3" t="s">
        <v>681</v>
      </c>
      <c r="C8" s="3">
        <v>8</v>
      </c>
      <c r="D8" s="90" t="s">
        <v>256</v>
      </c>
      <c r="E8" s="147">
        <v>1</v>
      </c>
      <c r="F8" s="147">
        <v>2</v>
      </c>
      <c r="G8" s="147">
        <v>3</v>
      </c>
      <c r="H8" s="145">
        <v>4</v>
      </c>
      <c r="I8" s="145">
        <v>5</v>
      </c>
      <c r="J8" s="24">
        <v>6</v>
      </c>
      <c r="K8" s="24">
        <v>7</v>
      </c>
      <c r="L8" s="24">
        <v>8</v>
      </c>
      <c r="M8" s="229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4" ht="15.75" thickBot="1" x14ac:dyDescent="0.3">
      <c r="A9" s="100"/>
      <c r="B9" s="34" t="s">
        <v>682</v>
      </c>
      <c r="C9" s="34">
        <v>8</v>
      </c>
      <c r="D9" s="90" t="s">
        <v>256</v>
      </c>
      <c r="E9" s="147">
        <v>1</v>
      </c>
      <c r="F9" s="147">
        <v>2</v>
      </c>
      <c r="G9" s="147">
        <v>3</v>
      </c>
      <c r="H9" s="24">
        <v>4</v>
      </c>
      <c r="I9" s="24">
        <v>5</v>
      </c>
      <c r="J9" s="24">
        <v>6</v>
      </c>
      <c r="K9" s="24">
        <v>7</v>
      </c>
      <c r="L9" s="24">
        <v>8</v>
      </c>
      <c r="M9" s="229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</row>
    <row r="10" spans="1:34" ht="15.75" thickBot="1" x14ac:dyDescent="0.3">
      <c r="A10" s="51" t="s">
        <v>683</v>
      </c>
      <c r="B10" s="47"/>
      <c r="C10" s="47"/>
      <c r="D10" s="48"/>
      <c r="E10" s="249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3"/>
    </row>
    <row r="11" spans="1:34" ht="15.75" thickBot="1" x14ac:dyDescent="0.3">
      <c r="A11" s="80"/>
      <c r="B11" s="3" t="s">
        <v>684</v>
      </c>
      <c r="C11" s="3">
        <v>8</v>
      </c>
      <c r="D11" s="90" t="s">
        <v>152</v>
      </c>
      <c r="E11" s="65">
        <v>1</v>
      </c>
      <c r="F11" s="65">
        <v>2</v>
      </c>
      <c r="G11" s="65">
        <v>3</v>
      </c>
      <c r="H11" s="65">
        <v>4</v>
      </c>
      <c r="I11" s="65">
        <v>5</v>
      </c>
      <c r="J11" s="65">
        <v>6</v>
      </c>
      <c r="K11" s="65">
        <v>7</v>
      </c>
      <c r="L11" s="65">
        <v>8</v>
      </c>
      <c r="M11" s="229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1"/>
    </row>
    <row r="12" spans="1:34" ht="15.75" thickBot="1" x14ac:dyDescent="0.3">
      <c r="A12" s="118" t="s">
        <v>61</v>
      </c>
      <c r="B12" s="3" t="s">
        <v>685</v>
      </c>
      <c r="C12" s="3">
        <v>5</v>
      </c>
      <c r="D12" s="90" t="s">
        <v>152</v>
      </c>
      <c r="E12" s="25">
        <v>1</v>
      </c>
      <c r="F12" s="25">
        <v>2</v>
      </c>
      <c r="G12" s="25">
        <v>3</v>
      </c>
      <c r="H12" s="25">
        <v>4</v>
      </c>
      <c r="I12" s="25">
        <v>5</v>
      </c>
      <c r="J12" s="234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6"/>
    </row>
    <row r="13" spans="1:34" ht="15.75" thickBot="1" x14ac:dyDescent="0.3">
      <c r="A13" s="118" t="s">
        <v>61</v>
      </c>
      <c r="B13" s="3" t="s">
        <v>686</v>
      </c>
      <c r="C13" s="3">
        <v>3</v>
      </c>
      <c r="D13" s="90" t="s">
        <v>152</v>
      </c>
      <c r="E13" s="25">
        <v>1</v>
      </c>
      <c r="F13" s="25">
        <v>2</v>
      </c>
      <c r="G13" s="25">
        <v>3</v>
      </c>
      <c r="H13" s="234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6"/>
    </row>
    <row r="14" spans="1:34" ht="15.75" thickBot="1" x14ac:dyDescent="0.3">
      <c r="A14" s="117" t="s">
        <v>61</v>
      </c>
      <c r="B14" s="34" t="s">
        <v>687</v>
      </c>
      <c r="C14" s="34">
        <v>4</v>
      </c>
      <c r="D14" s="90" t="s">
        <v>152</v>
      </c>
      <c r="E14" s="25">
        <v>1</v>
      </c>
      <c r="F14" s="25">
        <v>2</v>
      </c>
      <c r="G14" s="25">
        <v>3</v>
      </c>
      <c r="H14" s="25">
        <v>4</v>
      </c>
      <c r="I14" s="234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6"/>
    </row>
    <row r="15" spans="1:34" ht="15.75" thickBot="1" x14ac:dyDescent="0.3">
      <c r="A15" s="51" t="s">
        <v>688</v>
      </c>
      <c r="B15" s="47"/>
      <c r="C15" s="47"/>
      <c r="D15" s="48"/>
      <c r="E15" s="249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3"/>
    </row>
    <row r="16" spans="1:34" ht="15.75" thickBot="1" x14ac:dyDescent="0.3">
      <c r="A16" s="80"/>
      <c r="B16" s="3" t="s">
        <v>689</v>
      </c>
      <c r="C16" s="3">
        <v>5</v>
      </c>
      <c r="D16" s="90" t="s">
        <v>258</v>
      </c>
      <c r="E16" s="22">
        <v>1</v>
      </c>
      <c r="F16" s="22">
        <v>2</v>
      </c>
      <c r="G16" s="22">
        <v>3</v>
      </c>
      <c r="H16" s="22">
        <v>4</v>
      </c>
      <c r="I16" s="22">
        <v>5</v>
      </c>
      <c r="J16" s="229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1"/>
    </row>
    <row r="17" spans="1:34" ht="15.75" thickBot="1" x14ac:dyDescent="0.3">
      <c r="A17" s="80"/>
      <c r="B17" s="3" t="s">
        <v>690</v>
      </c>
      <c r="C17" s="3">
        <v>3</v>
      </c>
      <c r="D17" s="90" t="s">
        <v>258</v>
      </c>
      <c r="E17" s="22">
        <v>1</v>
      </c>
      <c r="F17" s="22">
        <v>2</v>
      </c>
      <c r="G17" s="22">
        <v>3</v>
      </c>
      <c r="H17" s="229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1"/>
    </row>
    <row r="18" spans="1:34" ht="15.75" thickBot="1" x14ac:dyDescent="0.3">
      <c r="A18" s="33"/>
      <c r="B18" s="34" t="s">
        <v>691</v>
      </c>
      <c r="C18" s="34">
        <v>4</v>
      </c>
      <c r="D18" s="90" t="s">
        <v>258</v>
      </c>
      <c r="E18" s="22">
        <v>1</v>
      </c>
      <c r="F18" s="22">
        <v>2</v>
      </c>
      <c r="G18" s="22">
        <v>3</v>
      </c>
      <c r="H18" s="22">
        <v>4</v>
      </c>
      <c r="I18" s="229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/>
    </row>
    <row r="19" spans="1:34" ht="15.75" thickBot="1" x14ac:dyDescent="0.3">
      <c r="A19" s="51" t="s">
        <v>692</v>
      </c>
      <c r="B19" s="47"/>
      <c r="C19" s="47"/>
      <c r="D19" s="48"/>
      <c r="E19" s="249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3"/>
    </row>
    <row r="20" spans="1:34" ht="15.75" thickBot="1" x14ac:dyDescent="0.3">
      <c r="A20" s="118" t="s">
        <v>61</v>
      </c>
      <c r="B20" s="3" t="s">
        <v>693</v>
      </c>
      <c r="C20" s="3">
        <v>9</v>
      </c>
      <c r="D20" s="90" t="s">
        <v>258</v>
      </c>
      <c r="E20" s="23">
        <v>1</v>
      </c>
      <c r="F20" s="23">
        <v>2</v>
      </c>
      <c r="G20" s="23">
        <v>3</v>
      </c>
      <c r="H20" s="23">
        <v>4</v>
      </c>
      <c r="I20" s="23">
        <v>5</v>
      </c>
      <c r="J20" s="23">
        <v>6</v>
      </c>
      <c r="K20" s="23">
        <v>7</v>
      </c>
      <c r="L20" s="23">
        <v>8</v>
      </c>
      <c r="M20" s="23">
        <v>9</v>
      </c>
      <c r="N20" s="264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6"/>
    </row>
    <row r="21" spans="1:34" ht="15.75" thickBot="1" x14ac:dyDescent="0.3">
      <c r="A21" s="118" t="s">
        <v>61</v>
      </c>
      <c r="B21" s="3" t="s">
        <v>694</v>
      </c>
      <c r="C21" s="3">
        <v>7</v>
      </c>
      <c r="D21" s="90" t="s">
        <v>258</v>
      </c>
      <c r="E21" s="23">
        <v>1</v>
      </c>
      <c r="F21" s="23">
        <v>2</v>
      </c>
      <c r="G21" s="23">
        <v>3</v>
      </c>
      <c r="H21" s="23">
        <v>4</v>
      </c>
      <c r="I21" s="23">
        <v>5</v>
      </c>
      <c r="J21" s="23">
        <v>6</v>
      </c>
      <c r="K21" s="23">
        <v>7</v>
      </c>
      <c r="L21" s="264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6"/>
    </row>
    <row r="22" spans="1:34" ht="15.75" thickBot="1" x14ac:dyDescent="0.3">
      <c r="A22" s="80"/>
      <c r="B22" s="3" t="s">
        <v>695</v>
      </c>
      <c r="C22" s="3">
        <v>7</v>
      </c>
      <c r="D22" s="90" t="s">
        <v>258</v>
      </c>
      <c r="E22" s="22">
        <v>1</v>
      </c>
      <c r="F22" s="22">
        <v>2</v>
      </c>
      <c r="G22" s="22">
        <v>3</v>
      </c>
      <c r="H22" s="22">
        <v>4</v>
      </c>
      <c r="I22" s="22">
        <v>5</v>
      </c>
      <c r="J22" s="22">
        <v>6</v>
      </c>
      <c r="K22" s="22">
        <v>7</v>
      </c>
      <c r="L22" s="264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</row>
    <row r="23" spans="1:34" ht="15.75" thickBot="1" x14ac:dyDescent="0.3">
      <c r="A23" s="80"/>
      <c r="B23" s="3" t="s">
        <v>696</v>
      </c>
      <c r="C23" s="3">
        <v>9</v>
      </c>
      <c r="D23" s="90" t="s">
        <v>258</v>
      </c>
      <c r="E23" s="22">
        <v>1</v>
      </c>
      <c r="F23" s="22">
        <v>2</v>
      </c>
      <c r="G23" s="22">
        <v>3</v>
      </c>
      <c r="H23" s="22">
        <v>4</v>
      </c>
      <c r="I23" s="22">
        <v>5</v>
      </c>
      <c r="J23" s="22">
        <v>6</v>
      </c>
      <c r="K23" s="22">
        <v>7</v>
      </c>
      <c r="L23" s="22">
        <v>8</v>
      </c>
      <c r="M23" s="22">
        <v>9</v>
      </c>
      <c r="N23" s="240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2"/>
    </row>
    <row r="24" spans="1:34" ht="15.75" thickBot="1" x14ac:dyDescent="0.3">
      <c r="A24" s="80"/>
      <c r="B24" s="3" t="s">
        <v>697</v>
      </c>
      <c r="C24" s="3">
        <v>7</v>
      </c>
      <c r="D24" s="90" t="s">
        <v>258</v>
      </c>
      <c r="E24" s="61">
        <v>1</v>
      </c>
      <c r="F24" s="61">
        <v>2</v>
      </c>
      <c r="G24" s="61">
        <v>3</v>
      </c>
      <c r="H24" s="61">
        <v>4</v>
      </c>
      <c r="I24" s="61">
        <v>5</v>
      </c>
      <c r="J24" s="61">
        <v>6</v>
      </c>
      <c r="K24" s="61">
        <v>7</v>
      </c>
      <c r="L24" s="264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6"/>
    </row>
    <row r="25" spans="1:34" ht="15.75" thickBot="1" x14ac:dyDescent="0.3">
      <c r="A25" s="80"/>
      <c r="B25" s="3" t="s">
        <v>698</v>
      </c>
      <c r="C25" s="3">
        <v>7</v>
      </c>
      <c r="D25" s="90" t="s">
        <v>258</v>
      </c>
      <c r="E25" s="22">
        <v>1</v>
      </c>
      <c r="F25" s="22">
        <v>2</v>
      </c>
      <c r="G25" s="22">
        <v>3</v>
      </c>
      <c r="H25" s="22">
        <v>4</v>
      </c>
      <c r="I25" s="22">
        <v>5</v>
      </c>
      <c r="J25" s="22">
        <v>6</v>
      </c>
      <c r="K25" s="22">
        <v>7</v>
      </c>
      <c r="L25" s="240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2"/>
    </row>
    <row r="26" spans="1:34" ht="15.75" thickBot="1" x14ac:dyDescent="0.3">
      <c r="A26" s="80"/>
      <c r="B26" s="3" t="s">
        <v>699</v>
      </c>
      <c r="C26" s="3">
        <v>8</v>
      </c>
      <c r="D26" s="90" t="s">
        <v>258</v>
      </c>
      <c r="E26" s="22">
        <v>1</v>
      </c>
      <c r="F26" s="22">
        <v>2</v>
      </c>
      <c r="G26" s="22">
        <v>3</v>
      </c>
      <c r="H26" s="22">
        <v>4</v>
      </c>
      <c r="I26" s="22">
        <v>5</v>
      </c>
      <c r="J26" s="22">
        <v>6</v>
      </c>
      <c r="K26" s="22">
        <v>7</v>
      </c>
      <c r="L26" s="22">
        <v>8</v>
      </c>
      <c r="M26" s="240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2"/>
    </row>
    <row r="27" spans="1:34" ht="15.75" thickBot="1" x14ac:dyDescent="0.3">
      <c r="A27" s="80"/>
      <c r="B27" s="3" t="s">
        <v>700</v>
      </c>
      <c r="C27" s="3">
        <v>7</v>
      </c>
      <c r="D27" s="90" t="s">
        <v>258</v>
      </c>
      <c r="E27" s="22">
        <v>1</v>
      </c>
      <c r="F27" s="22">
        <v>2</v>
      </c>
      <c r="G27" s="22">
        <v>3</v>
      </c>
      <c r="H27" s="22">
        <v>4</v>
      </c>
      <c r="I27" s="22">
        <v>5</v>
      </c>
      <c r="J27" s="22">
        <v>6</v>
      </c>
      <c r="K27" s="22">
        <v>7</v>
      </c>
      <c r="L27" s="229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1"/>
    </row>
    <row r="28" spans="1:34" ht="15.75" thickBot="1" x14ac:dyDescent="0.3">
      <c r="A28" s="80"/>
      <c r="B28" s="3" t="s">
        <v>701</v>
      </c>
      <c r="C28" s="3">
        <v>8</v>
      </c>
      <c r="D28" s="90" t="s">
        <v>258</v>
      </c>
      <c r="E28" s="22">
        <v>1</v>
      </c>
      <c r="F28" s="22">
        <v>2</v>
      </c>
      <c r="G28" s="22">
        <v>3</v>
      </c>
      <c r="H28" s="22">
        <v>4</v>
      </c>
      <c r="I28" s="22">
        <v>5</v>
      </c>
      <c r="J28" s="22">
        <v>6</v>
      </c>
      <c r="K28" s="22">
        <v>7</v>
      </c>
      <c r="L28" s="22">
        <v>8</v>
      </c>
      <c r="M28" s="240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2"/>
    </row>
    <row r="29" spans="1:34" ht="15.75" thickBot="1" x14ac:dyDescent="0.3">
      <c r="A29" s="80"/>
      <c r="B29" s="3" t="s">
        <v>702</v>
      </c>
      <c r="C29" s="3">
        <v>6</v>
      </c>
      <c r="D29" s="90" t="s">
        <v>258</v>
      </c>
      <c r="E29" s="22">
        <v>1</v>
      </c>
      <c r="F29" s="22">
        <v>2</v>
      </c>
      <c r="G29" s="22">
        <v>3</v>
      </c>
      <c r="H29" s="22">
        <v>4</v>
      </c>
      <c r="I29" s="22">
        <v>5</v>
      </c>
      <c r="J29" s="22">
        <v>6</v>
      </c>
      <c r="K29" s="240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</row>
    <row r="30" spans="1:34" ht="15.75" thickBot="1" x14ac:dyDescent="0.3">
      <c r="A30" s="100"/>
      <c r="B30" s="34" t="s">
        <v>703</v>
      </c>
      <c r="C30" s="34">
        <v>7</v>
      </c>
      <c r="D30" s="90" t="s">
        <v>258</v>
      </c>
      <c r="E30" s="64">
        <v>1</v>
      </c>
      <c r="F30" s="64">
        <v>2</v>
      </c>
      <c r="G30" s="64">
        <v>3</v>
      </c>
      <c r="H30" s="64">
        <v>4</v>
      </c>
      <c r="I30" s="64">
        <v>5</v>
      </c>
      <c r="J30" s="64">
        <v>6</v>
      </c>
      <c r="K30" s="64">
        <v>7</v>
      </c>
      <c r="L30" s="229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1"/>
    </row>
    <row r="31" spans="1:34" ht="15.75" thickBot="1" x14ac:dyDescent="0.3">
      <c r="A31" s="51" t="s">
        <v>704</v>
      </c>
      <c r="B31" s="47"/>
      <c r="C31" s="47"/>
      <c r="D31" s="48"/>
      <c r="E31" s="249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3"/>
    </row>
    <row r="32" spans="1:34" ht="15.75" thickBot="1" x14ac:dyDescent="0.3">
      <c r="A32" s="80"/>
      <c r="B32" s="3" t="s">
        <v>705</v>
      </c>
      <c r="C32" s="3">
        <v>4</v>
      </c>
      <c r="D32" s="90" t="s">
        <v>259</v>
      </c>
      <c r="E32" s="24">
        <v>1</v>
      </c>
      <c r="F32" s="24">
        <v>2</v>
      </c>
      <c r="G32" s="24">
        <v>3</v>
      </c>
      <c r="H32" s="24">
        <v>4</v>
      </c>
      <c r="I32" s="234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6"/>
    </row>
    <row r="33" spans="1:34" ht="15.75" thickBot="1" x14ac:dyDescent="0.3">
      <c r="A33" s="80"/>
      <c r="B33" s="165" t="s">
        <v>706</v>
      </c>
      <c r="C33" s="3">
        <v>8</v>
      </c>
      <c r="D33" s="90" t="s">
        <v>259</v>
      </c>
      <c r="E33" s="22">
        <v>1</v>
      </c>
      <c r="F33" s="22">
        <v>2</v>
      </c>
      <c r="G33" s="22">
        <v>3</v>
      </c>
      <c r="H33" s="22">
        <v>4</v>
      </c>
      <c r="I33" s="22">
        <v>5</v>
      </c>
      <c r="J33" s="22">
        <v>6</v>
      </c>
      <c r="K33" s="22">
        <v>7</v>
      </c>
      <c r="L33" s="22">
        <v>8</v>
      </c>
      <c r="M33" s="229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1"/>
    </row>
    <row r="34" spans="1:34" ht="15.75" thickBot="1" x14ac:dyDescent="0.3">
      <c r="A34" s="80"/>
      <c r="B34" s="3" t="s">
        <v>707</v>
      </c>
      <c r="C34" s="3">
        <v>4</v>
      </c>
      <c r="D34" s="90" t="s">
        <v>259</v>
      </c>
      <c r="E34" s="22">
        <v>1</v>
      </c>
      <c r="F34" s="22">
        <v>2</v>
      </c>
      <c r="G34" s="22">
        <v>3</v>
      </c>
      <c r="H34" s="22">
        <v>4</v>
      </c>
      <c r="I34" s="229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1"/>
    </row>
    <row r="35" spans="1:34" ht="15.75" thickBot="1" x14ac:dyDescent="0.3">
      <c r="A35" s="100"/>
      <c r="B35" s="34" t="s">
        <v>708</v>
      </c>
      <c r="C35" s="34">
        <v>5</v>
      </c>
      <c r="D35" s="90" t="s">
        <v>259</v>
      </c>
      <c r="E35" s="22">
        <v>1</v>
      </c>
      <c r="F35" s="22">
        <v>2</v>
      </c>
      <c r="G35" s="22">
        <v>3</v>
      </c>
      <c r="H35" s="22">
        <v>4</v>
      </c>
      <c r="I35" s="22">
        <v>5</v>
      </c>
      <c r="J35" s="229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1"/>
    </row>
    <row r="36" spans="1:34" ht="15.75" thickBot="1" x14ac:dyDescent="0.3">
      <c r="A36" s="92" t="s">
        <v>709</v>
      </c>
      <c r="B36" s="47"/>
      <c r="C36" s="47"/>
      <c r="D36" s="48"/>
      <c r="E36" s="249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3"/>
    </row>
    <row r="37" spans="1:34" ht="15.75" thickBot="1" x14ac:dyDescent="0.3">
      <c r="A37" s="80"/>
      <c r="B37" s="3" t="s">
        <v>710</v>
      </c>
      <c r="C37" s="3">
        <v>14</v>
      </c>
      <c r="D37" s="90" t="s">
        <v>479</v>
      </c>
      <c r="E37" s="24">
        <v>1</v>
      </c>
      <c r="F37" s="24">
        <v>2</v>
      </c>
      <c r="G37" s="24">
        <v>3</v>
      </c>
      <c r="H37" s="24">
        <v>4</v>
      </c>
      <c r="I37" s="22">
        <v>5</v>
      </c>
      <c r="J37" s="24">
        <v>6</v>
      </c>
      <c r="K37" s="24">
        <v>7</v>
      </c>
      <c r="L37" s="24">
        <v>8</v>
      </c>
      <c r="M37" s="24">
        <v>9</v>
      </c>
      <c r="N37" s="24">
        <v>10</v>
      </c>
      <c r="O37" s="24">
        <v>11</v>
      </c>
      <c r="P37" s="24">
        <v>12</v>
      </c>
      <c r="Q37" s="24">
        <v>13</v>
      </c>
      <c r="R37" s="24">
        <v>14</v>
      </c>
      <c r="S37" s="229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1"/>
    </row>
    <row r="38" spans="1:34" ht="15.75" thickBot="1" x14ac:dyDescent="0.3">
      <c r="A38" s="80"/>
      <c r="B38" s="3" t="s">
        <v>711</v>
      </c>
      <c r="C38" s="3">
        <v>14</v>
      </c>
      <c r="D38" s="90" t="s">
        <v>479</v>
      </c>
      <c r="E38" s="22">
        <v>1</v>
      </c>
      <c r="F38" s="24">
        <v>2</v>
      </c>
      <c r="G38" s="24">
        <v>3</v>
      </c>
      <c r="H38" s="24">
        <v>4</v>
      </c>
      <c r="I38" s="24">
        <v>5</v>
      </c>
      <c r="J38" s="22">
        <v>6</v>
      </c>
      <c r="K38" s="24">
        <v>7</v>
      </c>
      <c r="L38" s="24">
        <v>8</v>
      </c>
      <c r="M38" s="24">
        <v>9</v>
      </c>
      <c r="N38" s="24">
        <v>10</v>
      </c>
      <c r="O38" s="24">
        <v>11</v>
      </c>
      <c r="P38" s="24">
        <v>12</v>
      </c>
      <c r="Q38" s="24">
        <v>13</v>
      </c>
      <c r="R38" s="24">
        <v>14</v>
      </c>
      <c r="S38" s="229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</row>
    <row r="39" spans="1:34" ht="15.75" thickBot="1" x14ac:dyDescent="0.3">
      <c r="A39" s="80"/>
      <c r="B39" s="3" t="s">
        <v>712</v>
      </c>
      <c r="C39" s="3">
        <v>14</v>
      </c>
      <c r="D39" s="90" t="s">
        <v>479</v>
      </c>
      <c r="E39" s="24">
        <v>1</v>
      </c>
      <c r="F39" s="24">
        <v>2</v>
      </c>
      <c r="G39" s="24">
        <v>3</v>
      </c>
      <c r="H39" s="24">
        <v>4</v>
      </c>
      <c r="I39" s="24">
        <v>5</v>
      </c>
      <c r="J39" s="24">
        <v>6</v>
      </c>
      <c r="K39" s="24">
        <v>7</v>
      </c>
      <c r="L39" s="24">
        <v>8</v>
      </c>
      <c r="M39" s="24">
        <v>9</v>
      </c>
      <c r="N39" s="24">
        <v>10</v>
      </c>
      <c r="O39" s="24">
        <v>11</v>
      </c>
      <c r="P39" s="24">
        <v>12</v>
      </c>
      <c r="Q39" s="24">
        <v>13</v>
      </c>
      <c r="R39" s="24">
        <v>14</v>
      </c>
      <c r="S39" s="229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</row>
    <row r="40" spans="1:34" ht="15.75" thickBot="1" x14ac:dyDescent="0.3">
      <c r="A40" s="51" t="s">
        <v>715</v>
      </c>
      <c r="B40" s="47"/>
      <c r="C40" s="47"/>
      <c r="D40" s="48"/>
      <c r="E40" s="249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3"/>
    </row>
    <row r="41" spans="1:34" ht="15.75" thickBot="1" x14ac:dyDescent="0.3">
      <c r="A41" s="80"/>
      <c r="B41" s="3" t="s">
        <v>716</v>
      </c>
      <c r="C41" s="3">
        <v>12</v>
      </c>
      <c r="D41" s="90" t="s">
        <v>939</v>
      </c>
      <c r="E41" s="147">
        <v>1</v>
      </c>
      <c r="F41" s="22">
        <v>2</v>
      </c>
      <c r="G41" s="147">
        <v>3</v>
      </c>
      <c r="H41" s="147">
        <v>4</v>
      </c>
      <c r="I41" s="64">
        <v>5</v>
      </c>
      <c r="J41" s="64">
        <v>6</v>
      </c>
      <c r="K41" s="147">
        <v>7</v>
      </c>
      <c r="L41" s="64">
        <v>8</v>
      </c>
      <c r="M41" s="145">
        <v>9</v>
      </c>
      <c r="N41" s="61">
        <v>10</v>
      </c>
      <c r="O41" s="61">
        <v>11</v>
      </c>
      <c r="P41" s="147">
        <v>12</v>
      </c>
      <c r="Q41" s="229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1:34" ht="15.75" thickBot="1" x14ac:dyDescent="0.3">
      <c r="A42" s="80"/>
      <c r="B42" s="3" t="s">
        <v>717</v>
      </c>
      <c r="C42" s="3">
        <v>10</v>
      </c>
      <c r="D42" s="142" t="s">
        <v>939</v>
      </c>
      <c r="E42" s="145">
        <v>1</v>
      </c>
      <c r="F42" s="145">
        <v>2</v>
      </c>
      <c r="G42" s="145">
        <v>3</v>
      </c>
      <c r="H42" s="145">
        <v>4</v>
      </c>
      <c r="I42" s="145">
        <v>5</v>
      </c>
      <c r="J42" s="145">
        <v>6</v>
      </c>
      <c r="K42" s="145">
        <v>7</v>
      </c>
      <c r="L42" s="145">
        <v>8</v>
      </c>
      <c r="M42" s="145">
        <v>9</v>
      </c>
      <c r="N42" s="145">
        <v>10</v>
      </c>
      <c r="O42" s="229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1:34" ht="15.75" thickBot="1" x14ac:dyDescent="0.3">
      <c r="A43" s="80"/>
      <c r="B43" s="3" t="s">
        <v>718</v>
      </c>
      <c r="C43" s="3">
        <v>7</v>
      </c>
      <c r="D43" s="90" t="s">
        <v>256</v>
      </c>
      <c r="E43" s="22">
        <v>1</v>
      </c>
      <c r="F43" s="22">
        <v>2</v>
      </c>
      <c r="G43" s="22">
        <v>3</v>
      </c>
      <c r="H43" s="22">
        <v>4</v>
      </c>
      <c r="I43" s="22">
        <v>5</v>
      </c>
      <c r="J43" s="22">
        <v>6</v>
      </c>
      <c r="K43" s="22">
        <v>7</v>
      </c>
      <c r="L43" s="229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1"/>
    </row>
    <row r="44" spans="1:34" ht="15.75" thickBot="1" x14ac:dyDescent="0.3">
      <c r="A44" s="80"/>
      <c r="B44" s="3" t="s">
        <v>719</v>
      </c>
      <c r="C44" s="3">
        <v>8</v>
      </c>
      <c r="D44" s="143" t="s">
        <v>939</v>
      </c>
      <c r="E44" s="64">
        <v>1</v>
      </c>
      <c r="F44" s="145">
        <v>2</v>
      </c>
      <c r="G44" s="64">
        <v>3</v>
      </c>
      <c r="H44" s="64">
        <v>4</v>
      </c>
      <c r="I44" s="64">
        <v>5</v>
      </c>
      <c r="J44" s="64">
        <v>6</v>
      </c>
      <c r="K44" s="64">
        <v>7</v>
      </c>
      <c r="L44" s="145">
        <v>8</v>
      </c>
      <c r="M44" s="229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1"/>
    </row>
    <row r="45" spans="1:34" ht="15.75" thickBot="1" x14ac:dyDescent="0.3">
      <c r="A45" s="118"/>
      <c r="B45" s="3" t="s">
        <v>722</v>
      </c>
      <c r="C45" s="3">
        <v>6</v>
      </c>
      <c r="D45" s="90" t="s">
        <v>256</v>
      </c>
      <c r="E45" s="64">
        <v>1</v>
      </c>
      <c r="F45" s="22">
        <v>2</v>
      </c>
      <c r="G45" s="22">
        <v>3</v>
      </c>
      <c r="H45" s="22">
        <v>4</v>
      </c>
      <c r="I45" s="64">
        <v>5</v>
      </c>
      <c r="J45" s="24">
        <v>6</v>
      </c>
      <c r="K45" s="229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1"/>
    </row>
    <row r="46" spans="1:34" ht="15.75" thickBot="1" x14ac:dyDescent="0.3">
      <c r="A46" s="118"/>
      <c r="B46" s="3" t="s">
        <v>723</v>
      </c>
      <c r="C46" s="3">
        <v>10</v>
      </c>
      <c r="D46" s="90" t="s">
        <v>256</v>
      </c>
      <c r="E46" s="61">
        <v>1</v>
      </c>
      <c r="F46" s="61">
        <v>2</v>
      </c>
      <c r="G46" s="61">
        <v>3</v>
      </c>
      <c r="H46" s="61">
        <v>4</v>
      </c>
      <c r="I46" s="22">
        <v>5</v>
      </c>
      <c r="J46" s="22">
        <v>6</v>
      </c>
      <c r="K46" s="22">
        <v>7</v>
      </c>
      <c r="L46" s="61">
        <v>8</v>
      </c>
      <c r="M46" s="22">
        <v>9</v>
      </c>
      <c r="N46" s="22">
        <v>10</v>
      </c>
      <c r="O46" s="229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1"/>
    </row>
    <row r="47" spans="1:34" ht="15.75" thickBot="1" x14ac:dyDescent="0.3">
      <c r="A47" s="118" t="s">
        <v>61</v>
      </c>
      <c r="B47" s="3" t="s">
        <v>725</v>
      </c>
      <c r="C47" s="3">
        <v>10</v>
      </c>
      <c r="D47" s="90" t="s">
        <v>256</v>
      </c>
      <c r="E47" s="23">
        <v>1</v>
      </c>
      <c r="F47" s="23">
        <v>2</v>
      </c>
      <c r="G47" s="23">
        <v>3</v>
      </c>
      <c r="H47" s="23">
        <v>4</v>
      </c>
      <c r="I47" s="22">
        <v>5</v>
      </c>
      <c r="J47" s="23">
        <v>6</v>
      </c>
      <c r="K47" s="23">
        <v>7</v>
      </c>
      <c r="L47" s="23">
        <v>8</v>
      </c>
      <c r="M47" s="23">
        <v>9</v>
      </c>
      <c r="N47" s="23">
        <v>10</v>
      </c>
      <c r="O47" s="229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1"/>
    </row>
    <row r="48" spans="1:34" ht="15.75" thickBot="1" x14ac:dyDescent="0.3">
      <c r="A48" s="118"/>
      <c r="B48" s="3" t="s">
        <v>726</v>
      </c>
      <c r="C48" s="3">
        <v>8</v>
      </c>
      <c r="D48" s="90" t="s">
        <v>256</v>
      </c>
      <c r="E48" s="22">
        <v>1</v>
      </c>
      <c r="F48" s="22">
        <v>2</v>
      </c>
      <c r="G48" s="22">
        <v>3</v>
      </c>
      <c r="H48" s="22">
        <v>4</v>
      </c>
      <c r="I48" s="22">
        <v>5</v>
      </c>
      <c r="J48" s="145">
        <v>6</v>
      </c>
      <c r="K48" s="145">
        <v>7</v>
      </c>
      <c r="L48" s="22">
        <v>8</v>
      </c>
      <c r="M48" s="229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1"/>
    </row>
    <row r="49" spans="1:34" ht="15.75" thickBot="1" x14ac:dyDescent="0.3">
      <c r="A49" s="118" t="s">
        <v>954</v>
      </c>
      <c r="B49" s="3" t="s">
        <v>727</v>
      </c>
      <c r="C49" s="3">
        <v>11</v>
      </c>
      <c r="D49" s="90" t="s">
        <v>256</v>
      </c>
      <c r="E49" s="24">
        <v>1</v>
      </c>
      <c r="F49" s="24">
        <v>2</v>
      </c>
      <c r="G49" s="24">
        <v>3</v>
      </c>
      <c r="H49" s="24">
        <v>4</v>
      </c>
      <c r="I49" s="24">
        <v>5</v>
      </c>
      <c r="J49" s="147">
        <v>6</v>
      </c>
      <c r="K49" s="147">
        <v>7</v>
      </c>
      <c r="L49" s="147">
        <v>8</v>
      </c>
      <c r="M49" s="24">
        <v>9</v>
      </c>
      <c r="N49" s="24">
        <v>10</v>
      </c>
      <c r="O49" s="24">
        <v>11</v>
      </c>
      <c r="P49" s="234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6"/>
    </row>
    <row r="50" spans="1:34" ht="15.75" thickBot="1" x14ac:dyDescent="0.3">
      <c r="A50" s="80"/>
      <c r="B50" s="3" t="s">
        <v>732</v>
      </c>
      <c r="C50" s="3">
        <v>11</v>
      </c>
      <c r="D50" s="90" t="s">
        <v>256</v>
      </c>
      <c r="E50" s="22">
        <v>1</v>
      </c>
      <c r="F50" s="22">
        <v>2</v>
      </c>
      <c r="G50" s="22">
        <v>3</v>
      </c>
      <c r="H50" s="22">
        <v>4</v>
      </c>
      <c r="I50" s="22">
        <v>5</v>
      </c>
      <c r="J50" s="145">
        <v>6</v>
      </c>
      <c r="K50" s="24">
        <v>7</v>
      </c>
      <c r="L50" s="24">
        <v>8</v>
      </c>
      <c r="M50" s="24">
        <v>9</v>
      </c>
      <c r="N50" s="24">
        <v>10</v>
      </c>
      <c r="O50" s="24">
        <v>11</v>
      </c>
      <c r="P50" s="229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1"/>
    </row>
    <row r="51" spans="1:34" ht="15.75" thickBot="1" x14ac:dyDescent="0.3">
      <c r="A51" s="118" t="s">
        <v>61</v>
      </c>
      <c r="B51" s="3" t="s">
        <v>733</v>
      </c>
      <c r="C51" s="3">
        <v>17</v>
      </c>
      <c r="D51" s="90" t="s">
        <v>256</v>
      </c>
      <c r="E51" s="23">
        <v>1</v>
      </c>
      <c r="F51" s="23">
        <v>2</v>
      </c>
      <c r="G51" s="23">
        <v>3</v>
      </c>
      <c r="H51" s="23">
        <v>4</v>
      </c>
      <c r="I51" s="23">
        <v>5</v>
      </c>
      <c r="J51" s="22">
        <v>6</v>
      </c>
      <c r="K51" s="22">
        <v>7</v>
      </c>
      <c r="L51" s="23">
        <v>8</v>
      </c>
      <c r="M51" s="23">
        <v>9</v>
      </c>
      <c r="N51" s="23">
        <v>10</v>
      </c>
      <c r="O51" s="23">
        <v>11</v>
      </c>
      <c r="P51" s="23">
        <v>12</v>
      </c>
      <c r="Q51" s="23">
        <v>13</v>
      </c>
      <c r="R51" s="23">
        <v>14</v>
      </c>
      <c r="S51" s="23">
        <v>15</v>
      </c>
      <c r="T51" s="23">
        <v>16</v>
      </c>
      <c r="U51" s="23">
        <v>17</v>
      </c>
      <c r="V51" s="229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1"/>
    </row>
    <row r="52" spans="1:34" ht="15.75" thickBot="1" x14ac:dyDescent="0.3">
      <c r="A52" s="118" t="s">
        <v>61</v>
      </c>
      <c r="B52" s="3" t="s">
        <v>734</v>
      </c>
      <c r="C52" s="3">
        <v>17</v>
      </c>
      <c r="D52" s="90" t="s">
        <v>256</v>
      </c>
      <c r="E52" s="24">
        <v>1</v>
      </c>
      <c r="F52" s="24">
        <v>2</v>
      </c>
      <c r="G52" s="24">
        <v>3</v>
      </c>
      <c r="H52" s="24">
        <v>4</v>
      </c>
      <c r="I52" s="24">
        <v>5</v>
      </c>
      <c r="J52" s="24">
        <v>6</v>
      </c>
      <c r="K52" s="24">
        <v>7</v>
      </c>
      <c r="L52" s="24">
        <v>8</v>
      </c>
      <c r="M52" s="24">
        <v>9</v>
      </c>
      <c r="N52" s="24">
        <v>10</v>
      </c>
      <c r="O52" s="24">
        <v>11</v>
      </c>
      <c r="P52" s="24">
        <v>12</v>
      </c>
      <c r="Q52" s="23">
        <v>13</v>
      </c>
      <c r="R52" s="23">
        <v>14</v>
      </c>
      <c r="S52" s="23">
        <v>15</v>
      </c>
      <c r="T52" s="23">
        <v>16</v>
      </c>
      <c r="U52" s="23">
        <v>17</v>
      </c>
      <c r="V52" s="229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/>
    </row>
    <row r="53" spans="1:34" ht="15.75" thickBot="1" x14ac:dyDescent="0.3">
      <c r="A53" s="118" t="s">
        <v>61</v>
      </c>
      <c r="B53" s="3" t="s">
        <v>735</v>
      </c>
      <c r="C53" s="3">
        <v>11</v>
      </c>
      <c r="D53" s="90" t="s">
        <v>256</v>
      </c>
      <c r="E53" s="23">
        <v>1</v>
      </c>
      <c r="F53" s="23">
        <v>2</v>
      </c>
      <c r="G53" s="23">
        <v>3</v>
      </c>
      <c r="H53" s="23">
        <v>4</v>
      </c>
      <c r="I53" s="23">
        <v>5</v>
      </c>
      <c r="J53" s="23">
        <v>6</v>
      </c>
      <c r="K53" s="23">
        <v>7</v>
      </c>
      <c r="L53" s="23">
        <v>8</v>
      </c>
      <c r="M53" s="23">
        <v>9</v>
      </c>
      <c r="N53" s="23">
        <v>10</v>
      </c>
      <c r="O53" s="23">
        <v>11</v>
      </c>
      <c r="P53" s="234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6"/>
    </row>
    <row r="54" spans="1:34" ht="15.75" thickBot="1" x14ac:dyDescent="0.3">
      <c r="A54" s="118"/>
      <c r="B54" s="3" t="s">
        <v>737</v>
      </c>
      <c r="C54" s="3">
        <v>11</v>
      </c>
      <c r="D54" s="90" t="s">
        <v>256</v>
      </c>
      <c r="E54" s="24">
        <v>1</v>
      </c>
      <c r="F54" s="22">
        <v>2</v>
      </c>
      <c r="G54" s="22">
        <v>3</v>
      </c>
      <c r="H54" s="22">
        <v>4</v>
      </c>
      <c r="I54" s="64">
        <v>5</v>
      </c>
      <c r="J54" s="22">
        <v>6</v>
      </c>
      <c r="K54" s="22">
        <v>7</v>
      </c>
      <c r="L54" s="24">
        <v>8</v>
      </c>
      <c r="M54" s="24">
        <v>9</v>
      </c>
      <c r="N54" s="24">
        <v>10</v>
      </c>
      <c r="O54" s="22">
        <v>11</v>
      </c>
      <c r="P54" s="229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1:34" ht="15.75" thickBot="1" x14ac:dyDescent="0.3">
      <c r="A55" s="118"/>
      <c r="B55" s="3" t="s">
        <v>739</v>
      </c>
      <c r="C55" s="3">
        <v>10</v>
      </c>
      <c r="D55" s="90" t="s">
        <v>256</v>
      </c>
      <c r="E55" s="24">
        <v>1</v>
      </c>
      <c r="F55" s="22">
        <v>2</v>
      </c>
      <c r="G55" s="22">
        <v>3</v>
      </c>
      <c r="H55" s="61">
        <v>4</v>
      </c>
      <c r="I55" s="22">
        <v>5</v>
      </c>
      <c r="J55" s="22">
        <v>6</v>
      </c>
      <c r="K55" s="24">
        <v>7</v>
      </c>
      <c r="L55" s="64">
        <v>8</v>
      </c>
      <c r="M55" s="24">
        <v>9</v>
      </c>
      <c r="N55" s="24">
        <v>10</v>
      </c>
      <c r="O55" s="229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1"/>
    </row>
    <row r="56" spans="1:34" ht="15.75" thickBot="1" x14ac:dyDescent="0.3">
      <c r="A56" s="118" t="s">
        <v>61</v>
      </c>
      <c r="B56" s="3" t="s">
        <v>740</v>
      </c>
      <c r="C56" s="3">
        <v>8</v>
      </c>
      <c r="D56" s="90" t="s">
        <v>256</v>
      </c>
      <c r="E56" s="22">
        <v>1</v>
      </c>
      <c r="F56" s="22">
        <v>2</v>
      </c>
      <c r="G56" s="22">
        <v>3</v>
      </c>
      <c r="H56" s="24">
        <v>4</v>
      </c>
      <c r="I56" s="24">
        <v>5</v>
      </c>
      <c r="J56" s="24">
        <v>6</v>
      </c>
      <c r="K56" s="24">
        <v>7</v>
      </c>
      <c r="L56" s="24">
        <v>8</v>
      </c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1"/>
    </row>
    <row r="57" spans="1:34" ht="15.75" thickBot="1" x14ac:dyDescent="0.3">
      <c r="A57" s="118"/>
      <c r="B57" s="3" t="s">
        <v>741</v>
      </c>
      <c r="C57" s="3">
        <v>10</v>
      </c>
      <c r="D57" s="90" t="s">
        <v>256</v>
      </c>
      <c r="E57" s="24">
        <v>1</v>
      </c>
      <c r="F57" s="24">
        <v>2</v>
      </c>
      <c r="G57" s="24">
        <v>3</v>
      </c>
      <c r="H57" s="24">
        <v>4</v>
      </c>
      <c r="I57" s="145">
        <v>5</v>
      </c>
      <c r="J57" s="61">
        <v>6</v>
      </c>
      <c r="K57" s="24">
        <v>7</v>
      </c>
      <c r="L57" s="64">
        <v>8</v>
      </c>
      <c r="M57" s="24">
        <v>9</v>
      </c>
      <c r="N57" s="24">
        <v>10</v>
      </c>
      <c r="O57" s="229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1"/>
    </row>
    <row r="58" spans="1:34" ht="15.75" thickBot="1" x14ac:dyDescent="0.3">
      <c r="A58" s="118"/>
      <c r="B58" s="3" t="s">
        <v>742</v>
      </c>
      <c r="C58" s="3">
        <v>10</v>
      </c>
      <c r="D58" s="90" t="s">
        <v>256</v>
      </c>
      <c r="E58" s="24">
        <v>1</v>
      </c>
      <c r="F58" s="24">
        <v>2</v>
      </c>
      <c r="G58" s="22">
        <v>3</v>
      </c>
      <c r="H58" s="24">
        <v>4</v>
      </c>
      <c r="I58" s="22">
        <v>5</v>
      </c>
      <c r="J58" s="24">
        <v>6</v>
      </c>
      <c r="K58" s="24">
        <v>7</v>
      </c>
      <c r="L58" s="61">
        <v>8</v>
      </c>
      <c r="M58" s="24">
        <v>9</v>
      </c>
      <c r="N58" s="24">
        <v>10</v>
      </c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1"/>
    </row>
    <row r="59" spans="1:34" ht="15.75" thickBot="1" x14ac:dyDescent="0.3">
      <c r="A59" s="118"/>
      <c r="B59" s="3" t="s">
        <v>743</v>
      </c>
      <c r="C59" s="3">
        <v>10</v>
      </c>
      <c r="D59" s="90" t="s">
        <v>256</v>
      </c>
      <c r="E59" s="24">
        <v>1</v>
      </c>
      <c r="F59" s="24">
        <v>2</v>
      </c>
      <c r="G59" s="24">
        <v>3</v>
      </c>
      <c r="H59" s="24">
        <v>4</v>
      </c>
      <c r="I59" s="145">
        <v>5</v>
      </c>
      <c r="J59" s="145">
        <v>6</v>
      </c>
      <c r="K59" s="24">
        <v>7</v>
      </c>
      <c r="L59" s="24">
        <v>8</v>
      </c>
      <c r="M59" s="24">
        <v>9</v>
      </c>
      <c r="N59" s="24">
        <v>10</v>
      </c>
      <c r="O59" s="229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1"/>
    </row>
    <row r="60" spans="1:34" ht="15.75" thickBot="1" x14ac:dyDescent="0.3">
      <c r="A60" s="118"/>
      <c r="B60" s="3" t="s">
        <v>744</v>
      </c>
      <c r="C60" s="3">
        <v>9</v>
      </c>
      <c r="D60" s="90" t="s">
        <v>256</v>
      </c>
      <c r="E60" s="24">
        <v>1</v>
      </c>
      <c r="F60" s="24">
        <v>2</v>
      </c>
      <c r="G60" s="24">
        <v>3</v>
      </c>
      <c r="H60" s="24">
        <v>4</v>
      </c>
      <c r="I60" s="61">
        <v>5</v>
      </c>
      <c r="J60" s="61">
        <v>6</v>
      </c>
      <c r="K60" s="24">
        <v>7</v>
      </c>
      <c r="L60" s="61">
        <v>8</v>
      </c>
      <c r="M60" s="24">
        <v>9</v>
      </c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2"/>
    </row>
    <row r="61" spans="1:34" ht="15.75" thickBot="1" x14ac:dyDescent="0.3">
      <c r="A61" s="118"/>
      <c r="B61" s="3" t="s">
        <v>746</v>
      </c>
      <c r="C61" s="3">
        <v>9</v>
      </c>
      <c r="D61" s="90" t="s">
        <v>256</v>
      </c>
      <c r="E61" s="145">
        <v>1</v>
      </c>
      <c r="F61" s="24">
        <v>2</v>
      </c>
      <c r="G61" s="24">
        <v>3</v>
      </c>
      <c r="H61" s="24">
        <v>4</v>
      </c>
      <c r="I61" s="145">
        <v>5</v>
      </c>
      <c r="J61" s="24">
        <v>6</v>
      </c>
      <c r="K61" s="145">
        <v>7</v>
      </c>
      <c r="L61" s="145">
        <v>8</v>
      </c>
      <c r="M61" s="24">
        <v>9</v>
      </c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2"/>
    </row>
    <row r="62" spans="1:34" ht="15.75" thickBot="1" x14ac:dyDescent="0.3">
      <c r="A62" s="100"/>
      <c r="B62" s="34" t="s">
        <v>747</v>
      </c>
      <c r="C62" s="34">
        <v>13</v>
      </c>
      <c r="D62" s="90" t="s">
        <v>256</v>
      </c>
      <c r="E62" s="64">
        <v>1</v>
      </c>
      <c r="F62" s="61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145">
        <v>8</v>
      </c>
      <c r="M62" s="24">
        <v>9</v>
      </c>
      <c r="N62" s="24">
        <v>10</v>
      </c>
      <c r="O62" s="24">
        <v>11</v>
      </c>
      <c r="P62" s="24">
        <v>12</v>
      </c>
      <c r="Q62" s="24">
        <v>13</v>
      </c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2"/>
    </row>
    <row r="63" spans="1:34" ht="34.5" customHeight="1" thickBot="1" x14ac:dyDescent="0.3">
      <c r="A63" s="92" t="s">
        <v>748</v>
      </c>
      <c r="B63" s="47"/>
      <c r="C63" s="47"/>
      <c r="D63" s="48"/>
      <c r="E63" s="249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3"/>
    </row>
    <row r="64" spans="1:34" ht="15.75" thickBot="1" x14ac:dyDescent="0.3">
      <c r="A64" s="100"/>
      <c r="B64" s="34" t="s">
        <v>749</v>
      </c>
      <c r="C64" s="34">
        <v>8</v>
      </c>
      <c r="D64" s="59" t="s">
        <v>256</v>
      </c>
      <c r="E64" s="22">
        <v>1</v>
      </c>
      <c r="F64" s="22">
        <v>2</v>
      </c>
      <c r="G64" s="22">
        <v>3</v>
      </c>
      <c r="H64" s="24">
        <v>4</v>
      </c>
      <c r="I64" s="24">
        <v>5</v>
      </c>
      <c r="J64" s="61">
        <v>6</v>
      </c>
      <c r="K64" s="61">
        <v>7</v>
      </c>
      <c r="L64" s="61">
        <v>8</v>
      </c>
      <c r="M64" s="229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1"/>
    </row>
    <row r="65" spans="1:34" ht="30.75" thickBot="1" x14ac:dyDescent="0.3">
      <c r="A65" s="92" t="s">
        <v>750</v>
      </c>
      <c r="B65" s="47"/>
      <c r="C65" s="47"/>
      <c r="D65" s="48"/>
      <c r="E65" s="249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3"/>
    </row>
    <row r="66" spans="1:34" ht="15.75" thickBot="1" x14ac:dyDescent="0.3">
      <c r="A66" s="80"/>
      <c r="B66" s="3" t="s">
        <v>751</v>
      </c>
      <c r="C66" s="3">
        <v>1</v>
      </c>
      <c r="D66" s="90" t="s">
        <v>256</v>
      </c>
      <c r="E66" s="64">
        <v>1</v>
      </c>
      <c r="F66" s="234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6"/>
    </row>
    <row r="67" spans="1:34" ht="15.75" thickBot="1" x14ac:dyDescent="0.3">
      <c r="A67" s="80"/>
      <c r="B67" s="3" t="s">
        <v>752</v>
      </c>
      <c r="C67" s="3">
        <v>1</v>
      </c>
      <c r="D67" s="90" t="s">
        <v>256</v>
      </c>
      <c r="E67" s="64">
        <v>1</v>
      </c>
      <c r="F67" s="234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6"/>
    </row>
    <row r="68" spans="1:34" ht="15.75" thickBot="1" x14ac:dyDescent="0.3">
      <c r="A68" s="80"/>
      <c r="B68" s="3" t="s">
        <v>753</v>
      </c>
      <c r="C68" s="3">
        <v>1</v>
      </c>
      <c r="D68" s="90" t="s">
        <v>256</v>
      </c>
      <c r="E68" s="64">
        <v>1</v>
      </c>
      <c r="F68" s="234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6"/>
    </row>
    <row r="69" spans="1:34" ht="15.75" thickBot="1" x14ac:dyDescent="0.3">
      <c r="A69" s="80"/>
      <c r="B69" s="3" t="s">
        <v>754</v>
      </c>
      <c r="C69" s="3">
        <v>1</v>
      </c>
      <c r="D69" s="90" t="s">
        <v>256</v>
      </c>
      <c r="E69" s="22">
        <v>1</v>
      </c>
      <c r="F69" s="234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6"/>
    </row>
    <row r="70" spans="1:34" ht="15.75" thickBot="1" x14ac:dyDescent="0.3">
      <c r="A70" s="80"/>
      <c r="B70" s="3" t="s">
        <v>755</v>
      </c>
      <c r="C70" s="3">
        <v>1</v>
      </c>
      <c r="D70" s="90" t="s">
        <v>256</v>
      </c>
      <c r="E70" s="22">
        <v>1</v>
      </c>
      <c r="F70" s="234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6"/>
    </row>
    <row r="71" spans="1:34" ht="15.75" thickBot="1" x14ac:dyDescent="0.3">
      <c r="A71" s="80"/>
      <c r="B71" s="3" t="s">
        <v>756</v>
      </c>
      <c r="C71" s="3">
        <v>1</v>
      </c>
      <c r="D71" s="90" t="s">
        <v>256</v>
      </c>
      <c r="E71" s="22">
        <v>1</v>
      </c>
      <c r="F71" s="234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6"/>
    </row>
    <row r="72" spans="1:34" ht="15.75" thickBot="1" x14ac:dyDescent="0.3">
      <c r="A72" s="80"/>
      <c r="B72" s="3" t="s">
        <v>757</v>
      </c>
      <c r="C72" s="3">
        <v>1</v>
      </c>
      <c r="D72" s="90" t="s">
        <v>256</v>
      </c>
      <c r="E72" s="22">
        <v>1</v>
      </c>
      <c r="F72" s="234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6"/>
    </row>
    <row r="73" spans="1:34" ht="15.75" thickBot="1" x14ac:dyDescent="0.3">
      <c r="A73" s="100"/>
      <c r="B73" s="34" t="s">
        <v>758</v>
      </c>
      <c r="C73" s="34">
        <v>1</v>
      </c>
      <c r="D73" s="90" t="s">
        <v>256</v>
      </c>
      <c r="E73" s="22">
        <v>1</v>
      </c>
      <c r="F73" s="234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6"/>
    </row>
    <row r="74" spans="1:34" ht="15.75" thickBot="1" x14ac:dyDescent="0.3">
      <c r="A74" s="51" t="s">
        <v>759</v>
      </c>
      <c r="B74" s="47"/>
      <c r="C74" s="47"/>
      <c r="D74" s="48"/>
      <c r="E74" s="249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3"/>
    </row>
    <row r="75" spans="1:34" ht="15.75" thickBot="1" x14ac:dyDescent="0.3">
      <c r="A75" s="80"/>
      <c r="B75" s="3" t="s">
        <v>760</v>
      </c>
      <c r="C75" s="3">
        <v>6</v>
      </c>
      <c r="D75" s="90" t="s">
        <v>152</v>
      </c>
      <c r="E75" s="22">
        <v>1</v>
      </c>
      <c r="F75" s="22">
        <v>2</v>
      </c>
      <c r="G75" s="22">
        <v>3</v>
      </c>
      <c r="H75" s="22">
        <v>4</v>
      </c>
      <c r="I75" s="22">
        <v>5</v>
      </c>
      <c r="J75" s="22">
        <v>6</v>
      </c>
      <c r="K75" s="229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1"/>
    </row>
    <row r="76" spans="1:34" ht="15.75" thickBot="1" x14ac:dyDescent="0.3">
      <c r="A76" s="80"/>
      <c r="B76" s="3" t="s">
        <v>761</v>
      </c>
      <c r="C76" s="3">
        <v>6</v>
      </c>
      <c r="D76" s="90" t="s">
        <v>152</v>
      </c>
      <c r="E76" s="22">
        <v>1</v>
      </c>
      <c r="F76" s="22">
        <v>2</v>
      </c>
      <c r="G76" s="22">
        <v>3</v>
      </c>
      <c r="H76" s="22">
        <v>4</v>
      </c>
      <c r="I76" s="22">
        <v>5</v>
      </c>
      <c r="J76" s="22">
        <v>6</v>
      </c>
      <c r="K76" s="229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1"/>
    </row>
    <row r="77" spans="1:34" ht="15.75" thickBot="1" x14ac:dyDescent="0.3">
      <c r="A77" s="100"/>
      <c r="B77" s="34" t="s">
        <v>762</v>
      </c>
      <c r="C77" s="34">
        <v>12</v>
      </c>
      <c r="D77" s="90" t="s">
        <v>152</v>
      </c>
      <c r="E77" s="22">
        <v>1</v>
      </c>
      <c r="F77" s="22">
        <v>2</v>
      </c>
      <c r="G77" s="22">
        <v>3</v>
      </c>
      <c r="H77" s="22">
        <v>4</v>
      </c>
      <c r="I77" s="22">
        <v>5</v>
      </c>
      <c r="J77" s="22">
        <v>6</v>
      </c>
      <c r="K77" s="22">
        <v>7</v>
      </c>
      <c r="L77" s="22">
        <v>8</v>
      </c>
      <c r="M77" s="22">
        <v>9</v>
      </c>
      <c r="N77" s="22">
        <v>10</v>
      </c>
      <c r="O77" s="22">
        <v>11</v>
      </c>
      <c r="P77" s="22">
        <v>12</v>
      </c>
      <c r="Q77" s="229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1"/>
    </row>
    <row r="78" spans="1:34" ht="15.75" thickBot="1" x14ac:dyDescent="0.3">
      <c r="A78" s="92" t="s">
        <v>763</v>
      </c>
      <c r="B78" s="47"/>
      <c r="C78" s="47"/>
      <c r="D78" s="48"/>
      <c r="E78" s="249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3"/>
    </row>
    <row r="79" spans="1:34" ht="18" customHeight="1" thickBot="1" x14ac:dyDescent="0.3">
      <c r="A79" s="118"/>
      <c r="B79" s="3" t="s">
        <v>764</v>
      </c>
      <c r="C79" s="3">
        <v>36</v>
      </c>
      <c r="D79" s="90" t="s">
        <v>260</v>
      </c>
      <c r="E79" s="198">
        <v>1</v>
      </c>
      <c r="F79" s="195">
        <v>2</v>
      </c>
      <c r="G79" s="195">
        <v>3</v>
      </c>
      <c r="H79" s="195">
        <v>4</v>
      </c>
      <c r="I79" s="195">
        <v>5</v>
      </c>
      <c r="J79" s="195">
        <v>6</v>
      </c>
      <c r="K79" s="195">
        <v>7</v>
      </c>
      <c r="L79" s="195">
        <v>8</v>
      </c>
      <c r="M79" s="195">
        <v>9</v>
      </c>
      <c r="N79" s="195">
        <v>10</v>
      </c>
      <c r="O79" s="195">
        <v>11</v>
      </c>
      <c r="P79" s="195">
        <v>12</v>
      </c>
      <c r="Q79" s="195">
        <v>13</v>
      </c>
      <c r="R79" s="195">
        <v>14</v>
      </c>
      <c r="S79" s="195">
        <v>15</v>
      </c>
      <c r="T79" s="195">
        <v>16</v>
      </c>
      <c r="U79" s="195">
        <v>17</v>
      </c>
      <c r="V79" s="195">
        <v>18</v>
      </c>
      <c r="W79" s="195">
        <v>19</v>
      </c>
      <c r="X79" s="195">
        <v>20</v>
      </c>
      <c r="Y79" s="195">
        <v>21</v>
      </c>
      <c r="Z79" s="195">
        <v>22</v>
      </c>
      <c r="AA79" s="195">
        <v>23</v>
      </c>
      <c r="AB79" s="195">
        <v>24</v>
      </c>
      <c r="AC79" s="195">
        <v>25</v>
      </c>
      <c r="AD79" s="195">
        <v>26</v>
      </c>
      <c r="AE79" s="195">
        <v>27</v>
      </c>
      <c r="AF79" s="195">
        <v>28</v>
      </c>
      <c r="AG79" s="195">
        <v>29</v>
      </c>
      <c r="AH79" s="195">
        <v>30</v>
      </c>
    </row>
    <row r="80" spans="1:34" s="163" customFormat="1" ht="18" customHeight="1" thickBot="1" x14ac:dyDescent="0.3">
      <c r="A80" s="118" t="s">
        <v>61</v>
      </c>
      <c r="B80" s="165" t="s">
        <v>765</v>
      </c>
      <c r="C80" s="165">
        <v>19</v>
      </c>
      <c r="D80" s="191" t="s">
        <v>260</v>
      </c>
      <c r="E80" s="198">
        <v>1</v>
      </c>
      <c r="F80" s="196">
        <v>2</v>
      </c>
      <c r="G80" s="196">
        <v>3</v>
      </c>
      <c r="H80" s="196">
        <v>4</v>
      </c>
      <c r="I80" s="196">
        <v>5</v>
      </c>
      <c r="J80" s="196">
        <v>6</v>
      </c>
      <c r="K80" s="196">
        <v>7</v>
      </c>
      <c r="L80" s="196">
        <v>8</v>
      </c>
      <c r="M80" s="196">
        <v>9</v>
      </c>
      <c r="N80" s="196">
        <v>10</v>
      </c>
      <c r="O80" s="196">
        <v>11</v>
      </c>
      <c r="P80" s="196">
        <v>12</v>
      </c>
      <c r="Q80" s="196">
        <v>13</v>
      </c>
      <c r="R80" s="196">
        <v>14</v>
      </c>
      <c r="S80" s="196">
        <v>15</v>
      </c>
      <c r="T80" s="196">
        <v>16</v>
      </c>
      <c r="U80" s="196">
        <v>17</v>
      </c>
      <c r="V80" s="196">
        <v>18</v>
      </c>
      <c r="W80" s="196">
        <v>19</v>
      </c>
      <c r="X80" s="237"/>
      <c r="Y80" s="238"/>
      <c r="Z80" s="238"/>
      <c r="AA80" s="238"/>
      <c r="AB80" s="238"/>
      <c r="AC80" s="238"/>
      <c r="AD80" s="238"/>
      <c r="AE80" s="238"/>
      <c r="AF80" s="238"/>
      <c r="AG80" s="238"/>
      <c r="AH80" s="239"/>
    </row>
    <row r="81" spans="1:34" s="163" customFormat="1" ht="18" customHeight="1" thickBot="1" x14ac:dyDescent="0.3">
      <c r="A81" s="118" t="s">
        <v>61</v>
      </c>
      <c r="B81" s="165" t="s">
        <v>766</v>
      </c>
      <c r="C81" s="165">
        <v>16</v>
      </c>
      <c r="D81" s="191" t="s">
        <v>260</v>
      </c>
      <c r="E81" s="198">
        <v>1</v>
      </c>
      <c r="F81" s="198">
        <v>2</v>
      </c>
      <c r="G81" s="198">
        <v>3</v>
      </c>
      <c r="H81" s="198">
        <v>4</v>
      </c>
      <c r="I81" s="198">
        <v>5</v>
      </c>
      <c r="J81" s="198">
        <v>6</v>
      </c>
      <c r="K81" s="198">
        <v>7</v>
      </c>
      <c r="L81" s="198">
        <v>8</v>
      </c>
      <c r="M81" s="198">
        <v>9</v>
      </c>
      <c r="N81" s="198">
        <v>10</v>
      </c>
      <c r="O81" s="198">
        <v>11</v>
      </c>
      <c r="P81" s="198">
        <v>12</v>
      </c>
      <c r="Q81" s="198">
        <v>13</v>
      </c>
      <c r="R81" s="198">
        <v>14</v>
      </c>
      <c r="S81" s="198">
        <v>15</v>
      </c>
      <c r="T81" s="196">
        <v>16</v>
      </c>
      <c r="U81" s="237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9"/>
    </row>
    <row r="82" spans="1:34" s="163" customFormat="1" ht="18" customHeight="1" thickBot="1" x14ac:dyDescent="0.3">
      <c r="A82" s="118" t="s">
        <v>61</v>
      </c>
      <c r="B82" s="165" t="s">
        <v>767</v>
      </c>
      <c r="C82" s="164">
        <v>20</v>
      </c>
      <c r="D82" s="191" t="s">
        <v>260</v>
      </c>
      <c r="E82" s="196">
        <v>1</v>
      </c>
      <c r="F82" s="196">
        <v>2</v>
      </c>
      <c r="G82" s="196">
        <v>3</v>
      </c>
      <c r="H82" s="196">
        <v>4</v>
      </c>
      <c r="I82" s="198">
        <v>5</v>
      </c>
      <c r="J82" s="196">
        <v>6</v>
      </c>
      <c r="K82" s="196">
        <v>7</v>
      </c>
      <c r="L82" s="196">
        <v>8</v>
      </c>
      <c r="M82" s="196">
        <v>9</v>
      </c>
      <c r="N82" s="196">
        <v>10</v>
      </c>
      <c r="O82" s="196">
        <v>11</v>
      </c>
      <c r="P82" s="196">
        <v>12</v>
      </c>
      <c r="Q82" s="196">
        <v>13</v>
      </c>
      <c r="R82" s="198">
        <v>14</v>
      </c>
      <c r="S82" s="196">
        <v>15</v>
      </c>
      <c r="T82" s="196">
        <v>16</v>
      </c>
      <c r="U82" s="196">
        <v>17</v>
      </c>
      <c r="V82" s="196">
        <v>18</v>
      </c>
      <c r="W82" s="196">
        <v>19</v>
      </c>
      <c r="X82" s="196">
        <v>20</v>
      </c>
      <c r="Y82" s="237"/>
      <c r="Z82" s="238"/>
      <c r="AA82" s="238"/>
      <c r="AB82" s="238"/>
      <c r="AC82" s="238"/>
      <c r="AD82" s="238"/>
      <c r="AE82" s="238"/>
      <c r="AF82" s="238"/>
      <c r="AG82" s="238"/>
      <c r="AH82" s="239"/>
    </row>
    <row r="83" spans="1:34" s="163" customFormat="1" ht="18" customHeight="1" thickBot="1" x14ac:dyDescent="0.3">
      <c r="A83" s="118" t="s">
        <v>61</v>
      </c>
      <c r="B83" s="165" t="s">
        <v>768</v>
      </c>
      <c r="C83" s="164">
        <v>29</v>
      </c>
      <c r="D83" s="191" t="s">
        <v>260</v>
      </c>
      <c r="E83" s="196">
        <v>1</v>
      </c>
      <c r="F83" s="196">
        <v>2</v>
      </c>
      <c r="G83" s="196">
        <v>3</v>
      </c>
      <c r="H83" s="196">
        <v>4</v>
      </c>
      <c r="I83" s="196">
        <v>5</v>
      </c>
      <c r="J83" s="196">
        <v>6</v>
      </c>
      <c r="K83" s="196">
        <v>7</v>
      </c>
      <c r="L83" s="196">
        <v>8</v>
      </c>
      <c r="M83" s="196">
        <v>9</v>
      </c>
      <c r="N83" s="196">
        <v>10</v>
      </c>
      <c r="O83" s="196">
        <v>11</v>
      </c>
      <c r="P83" s="196">
        <v>12</v>
      </c>
      <c r="Q83" s="196">
        <v>13</v>
      </c>
      <c r="R83" s="196">
        <v>14</v>
      </c>
      <c r="S83" s="196">
        <v>15</v>
      </c>
      <c r="T83" s="196">
        <v>16</v>
      </c>
      <c r="U83" s="196">
        <v>17</v>
      </c>
      <c r="V83" s="196">
        <v>18</v>
      </c>
      <c r="W83" s="196">
        <v>19</v>
      </c>
      <c r="X83" s="196">
        <v>20</v>
      </c>
      <c r="Y83" s="196">
        <v>21</v>
      </c>
      <c r="Z83" s="196">
        <v>22</v>
      </c>
      <c r="AA83" s="198">
        <v>23</v>
      </c>
      <c r="AB83" s="198">
        <v>24</v>
      </c>
      <c r="AC83" s="196">
        <v>25</v>
      </c>
      <c r="AD83" s="196">
        <v>26</v>
      </c>
      <c r="AE83" s="196">
        <v>27</v>
      </c>
      <c r="AF83" s="196">
        <v>28</v>
      </c>
      <c r="AG83" s="196">
        <v>29</v>
      </c>
      <c r="AH83" s="197"/>
    </row>
    <row r="84" spans="1:34" s="163" customFormat="1" ht="18" customHeight="1" thickBot="1" x14ac:dyDescent="0.3">
      <c r="A84" s="118" t="s">
        <v>61</v>
      </c>
      <c r="B84" s="165" t="s">
        <v>769</v>
      </c>
      <c r="C84" s="164">
        <v>20</v>
      </c>
      <c r="D84" s="191" t="s">
        <v>260</v>
      </c>
      <c r="E84" s="198">
        <v>1</v>
      </c>
      <c r="F84" s="196">
        <v>2</v>
      </c>
      <c r="G84" s="196">
        <v>3</v>
      </c>
      <c r="H84" s="196">
        <v>4</v>
      </c>
      <c r="I84" s="196">
        <v>5</v>
      </c>
      <c r="J84" s="196">
        <v>6</v>
      </c>
      <c r="K84" s="196">
        <v>7</v>
      </c>
      <c r="L84" s="196">
        <v>8</v>
      </c>
      <c r="M84" s="196">
        <v>9</v>
      </c>
      <c r="N84" s="196">
        <v>10</v>
      </c>
      <c r="O84" s="196">
        <v>11</v>
      </c>
      <c r="P84" s="196">
        <v>12</v>
      </c>
      <c r="Q84" s="196">
        <v>13</v>
      </c>
      <c r="R84" s="196">
        <v>14</v>
      </c>
      <c r="S84" s="198">
        <v>15</v>
      </c>
      <c r="T84" s="198">
        <v>16</v>
      </c>
      <c r="U84" s="196">
        <v>17</v>
      </c>
      <c r="V84" s="198">
        <v>18</v>
      </c>
      <c r="W84" s="198">
        <v>19</v>
      </c>
      <c r="X84" s="198">
        <v>20</v>
      </c>
      <c r="Y84" s="237"/>
      <c r="Z84" s="238"/>
      <c r="AA84" s="238"/>
      <c r="AB84" s="238"/>
      <c r="AC84" s="238"/>
      <c r="AD84" s="238"/>
      <c r="AE84" s="238"/>
      <c r="AF84" s="238"/>
      <c r="AG84" s="238"/>
      <c r="AH84" s="239"/>
    </row>
    <row r="85" spans="1:34" s="163" customFormat="1" ht="18" customHeight="1" thickBot="1" x14ac:dyDescent="0.3">
      <c r="A85" s="118" t="s">
        <v>61</v>
      </c>
      <c r="B85" s="165" t="s">
        <v>770</v>
      </c>
      <c r="C85" s="164">
        <v>15</v>
      </c>
      <c r="D85" s="191" t="s">
        <v>260</v>
      </c>
      <c r="E85" s="198">
        <v>1</v>
      </c>
      <c r="F85" s="196">
        <v>2</v>
      </c>
      <c r="G85" s="196">
        <v>3</v>
      </c>
      <c r="H85" s="196">
        <v>4</v>
      </c>
      <c r="I85" s="196">
        <v>5</v>
      </c>
      <c r="J85" s="198">
        <v>6</v>
      </c>
      <c r="K85" s="198">
        <v>7</v>
      </c>
      <c r="L85" s="196">
        <v>8</v>
      </c>
      <c r="M85" s="196">
        <v>9</v>
      </c>
      <c r="N85" s="196">
        <v>10</v>
      </c>
      <c r="O85" s="196">
        <v>11</v>
      </c>
      <c r="P85" s="196">
        <v>12</v>
      </c>
      <c r="Q85" s="196">
        <v>13</v>
      </c>
      <c r="R85" s="196">
        <v>14</v>
      </c>
      <c r="S85" s="196">
        <v>15</v>
      </c>
      <c r="T85" s="237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9"/>
    </row>
    <row r="86" spans="1:34" s="163" customFormat="1" ht="18" customHeight="1" thickBot="1" x14ac:dyDescent="0.3">
      <c r="A86" s="118" t="s">
        <v>61</v>
      </c>
      <c r="B86" s="165" t="s">
        <v>771</v>
      </c>
      <c r="C86" s="164">
        <v>17</v>
      </c>
      <c r="D86" s="191" t="s">
        <v>260</v>
      </c>
      <c r="E86" s="196">
        <v>1</v>
      </c>
      <c r="F86" s="198">
        <v>2</v>
      </c>
      <c r="G86" s="198">
        <v>3</v>
      </c>
      <c r="H86" s="198">
        <v>4</v>
      </c>
      <c r="I86" s="198">
        <v>5</v>
      </c>
      <c r="J86" s="198">
        <v>6</v>
      </c>
      <c r="K86" s="198">
        <v>7</v>
      </c>
      <c r="L86" s="198">
        <v>8</v>
      </c>
      <c r="M86" s="198">
        <v>9</v>
      </c>
      <c r="N86" s="196">
        <v>10</v>
      </c>
      <c r="O86" s="198">
        <v>11</v>
      </c>
      <c r="P86" s="198">
        <v>12</v>
      </c>
      <c r="Q86" s="196">
        <v>13</v>
      </c>
      <c r="R86" s="196">
        <v>14</v>
      </c>
      <c r="S86" s="196">
        <v>15</v>
      </c>
      <c r="T86" s="196">
        <v>16</v>
      </c>
      <c r="U86" s="196">
        <v>17</v>
      </c>
      <c r="V86" s="237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9"/>
    </row>
    <row r="87" spans="1:34" s="163" customFormat="1" ht="18" customHeight="1" thickBot="1" x14ac:dyDescent="0.3">
      <c r="A87" s="118" t="s">
        <v>61</v>
      </c>
      <c r="B87" s="165" t="s">
        <v>772</v>
      </c>
      <c r="C87" s="164">
        <v>12</v>
      </c>
      <c r="D87" s="191" t="s">
        <v>260</v>
      </c>
      <c r="E87" s="198">
        <v>1</v>
      </c>
      <c r="F87" s="198">
        <v>2</v>
      </c>
      <c r="G87" s="198">
        <v>3</v>
      </c>
      <c r="H87" s="198">
        <v>4</v>
      </c>
      <c r="I87" s="198">
        <v>5</v>
      </c>
      <c r="J87" s="198">
        <v>6</v>
      </c>
      <c r="K87" s="198">
        <v>7</v>
      </c>
      <c r="L87" s="198">
        <v>8</v>
      </c>
      <c r="M87" s="198">
        <v>9</v>
      </c>
      <c r="N87" s="198">
        <v>10</v>
      </c>
      <c r="O87" s="198">
        <v>11</v>
      </c>
      <c r="P87" s="196">
        <v>12</v>
      </c>
      <c r="Q87" s="237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9"/>
    </row>
    <row r="88" spans="1:34" s="163" customFormat="1" ht="18" customHeight="1" thickBot="1" x14ac:dyDescent="0.3">
      <c r="A88" s="118" t="s">
        <v>61</v>
      </c>
      <c r="B88" s="165" t="s">
        <v>955</v>
      </c>
      <c r="C88" s="164">
        <v>18</v>
      </c>
      <c r="D88" s="191" t="s">
        <v>260</v>
      </c>
      <c r="E88" s="198">
        <v>1</v>
      </c>
      <c r="F88" s="198">
        <v>2</v>
      </c>
      <c r="G88" s="196">
        <v>3</v>
      </c>
      <c r="H88" s="196">
        <v>4</v>
      </c>
      <c r="I88" s="196">
        <v>5</v>
      </c>
      <c r="J88" s="196">
        <v>6</v>
      </c>
      <c r="K88" s="196">
        <v>7</v>
      </c>
      <c r="L88" s="196">
        <v>8</v>
      </c>
      <c r="M88" s="196">
        <v>9</v>
      </c>
      <c r="N88" s="196">
        <v>10</v>
      </c>
      <c r="O88" s="196">
        <v>11</v>
      </c>
      <c r="P88" s="196">
        <v>12</v>
      </c>
      <c r="Q88" s="196">
        <v>13</v>
      </c>
      <c r="R88" s="196">
        <v>14</v>
      </c>
      <c r="S88" s="196">
        <v>15</v>
      </c>
      <c r="T88" s="196">
        <v>16</v>
      </c>
      <c r="U88" s="196">
        <v>17</v>
      </c>
      <c r="V88" s="196">
        <v>18</v>
      </c>
      <c r="W88" s="237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9"/>
    </row>
    <row r="89" spans="1:34" s="163" customFormat="1" ht="18" customHeight="1" thickBot="1" x14ac:dyDescent="0.3">
      <c r="A89" s="118" t="s">
        <v>61</v>
      </c>
      <c r="B89" s="165" t="s">
        <v>774</v>
      </c>
      <c r="C89" s="164">
        <v>16</v>
      </c>
      <c r="D89" s="191" t="s">
        <v>260</v>
      </c>
      <c r="E89" s="198">
        <v>1</v>
      </c>
      <c r="F89" s="198">
        <v>2</v>
      </c>
      <c r="G89" s="198">
        <v>3</v>
      </c>
      <c r="H89" s="198">
        <v>4</v>
      </c>
      <c r="I89" s="198">
        <v>5</v>
      </c>
      <c r="J89" s="198">
        <v>6</v>
      </c>
      <c r="K89" s="198">
        <v>7</v>
      </c>
      <c r="L89" s="198">
        <v>8</v>
      </c>
      <c r="M89" s="198">
        <v>9</v>
      </c>
      <c r="N89" s="198">
        <v>10</v>
      </c>
      <c r="O89" s="198">
        <v>11</v>
      </c>
      <c r="P89" s="198">
        <v>12</v>
      </c>
      <c r="Q89" s="198">
        <v>13</v>
      </c>
      <c r="R89" s="198">
        <v>14</v>
      </c>
      <c r="S89" s="198">
        <v>15</v>
      </c>
      <c r="T89" s="198">
        <v>16</v>
      </c>
      <c r="U89" s="237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9"/>
    </row>
    <row r="90" spans="1:34" s="163" customFormat="1" ht="18" customHeight="1" thickBot="1" x14ac:dyDescent="0.3">
      <c r="A90" s="118" t="s">
        <v>61</v>
      </c>
      <c r="B90" s="165" t="s">
        <v>775</v>
      </c>
      <c r="C90" s="164">
        <v>11</v>
      </c>
      <c r="D90" s="191" t="s">
        <v>260</v>
      </c>
      <c r="E90" s="198">
        <v>1</v>
      </c>
      <c r="F90" s="198">
        <v>2</v>
      </c>
      <c r="G90" s="198">
        <v>3</v>
      </c>
      <c r="H90" s="198">
        <v>4</v>
      </c>
      <c r="I90" s="198">
        <v>5</v>
      </c>
      <c r="J90" s="198">
        <v>6</v>
      </c>
      <c r="K90" s="198">
        <v>7</v>
      </c>
      <c r="L90" s="198">
        <v>8</v>
      </c>
      <c r="M90" s="198">
        <v>9</v>
      </c>
      <c r="N90" s="198">
        <v>10</v>
      </c>
      <c r="O90" s="198">
        <v>11</v>
      </c>
      <c r="P90" s="237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9"/>
    </row>
    <row r="91" spans="1:34" s="163" customFormat="1" ht="18" customHeight="1" thickBot="1" x14ac:dyDescent="0.3">
      <c r="A91" s="118" t="s">
        <v>61</v>
      </c>
      <c r="B91" s="165" t="s">
        <v>776</v>
      </c>
      <c r="C91" s="164">
        <v>19</v>
      </c>
      <c r="D91" s="191" t="s">
        <v>260</v>
      </c>
      <c r="E91" s="198">
        <v>1</v>
      </c>
      <c r="F91" s="198">
        <v>2</v>
      </c>
      <c r="G91" s="198">
        <v>3</v>
      </c>
      <c r="H91" s="198">
        <v>4</v>
      </c>
      <c r="I91" s="198">
        <v>5</v>
      </c>
      <c r="J91" s="198">
        <v>6</v>
      </c>
      <c r="K91" s="196">
        <v>7</v>
      </c>
      <c r="L91" s="198">
        <v>8</v>
      </c>
      <c r="M91" s="198">
        <v>9</v>
      </c>
      <c r="N91" s="198">
        <v>10</v>
      </c>
      <c r="O91" s="198">
        <v>11</v>
      </c>
      <c r="P91" s="198">
        <v>12</v>
      </c>
      <c r="Q91" s="198">
        <v>13</v>
      </c>
      <c r="R91" s="198">
        <v>14</v>
      </c>
      <c r="S91" s="198">
        <v>15</v>
      </c>
      <c r="T91" s="198">
        <v>16</v>
      </c>
      <c r="U91" s="198">
        <v>17</v>
      </c>
      <c r="V91" s="198">
        <v>18</v>
      </c>
      <c r="W91" s="198">
        <v>19</v>
      </c>
      <c r="X91" s="237"/>
      <c r="Y91" s="238"/>
      <c r="Z91" s="238"/>
      <c r="AA91" s="238"/>
      <c r="AB91" s="238"/>
      <c r="AC91" s="238"/>
      <c r="AD91" s="238"/>
      <c r="AE91" s="238"/>
      <c r="AF91" s="238"/>
      <c r="AG91" s="238"/>
      <c r="AH91" s="239"/>
    </row>
    <row r="92" spans="1:34" s="163" customFormat="1" ht="18" customHeight="1" thickBot="1" x14ac:dyDescent="0.3">
      <c r="A92" s="118" t="s">
        <v>61</v>
      </c>
      <c r="B92" s="165" t="s">
        <v>777</v>
      </c>
      <c r="C92" s="164">
        <v>25</v>
      </c>
      <c r="D92" s="191" t="s">
        <v>260</v>
      </c>
      <c r="E92" s="24">
        <v>1</v>
      </c>
      <c r="F92" s="24">
        <v>2</v>
      </c>
      <c r="G92" s="24">
        <v>3</v>
      </c>
      <c r="H92" s="24">
        <v>4</v>
      </c>
      <c r="I92" s="24">
        <v>5</v>
      </c>
      <c r="J92" s="24">
        <v>6</v>
      </c>
      <c r="K92" s="24">
        <v>7</v>
      </c>
      <c r="L92" s="24">
        <v>8</v>
      </c>
      <c r="M92" s="24">
        <v>9</v>
      </c>
      <c r="N92" s="24">
        <v>10</v>
      </c>
      <c r="O92" s="24">
        <v>11</v>
      </c>
      <c r="P92" s="24">
        <v>12</v>
      </c>
      <c r="Q92" s="24">
        <v>13</v>
      </c>
      <c r="R92" s="24">
        <v>14</v>
      </c>
      <c r="S92" s="24">
        <v>15</v>
      </c>
      <c r="T92" s="24">
        <v>16</v>
      </c>
      <c r="U92" s="24">
        <v>17</v>
      </c>
      <c r="V92" s="24">
        <v>18</v>
      </c>
      <c r="W92" s="24">
        <v>19</v>
      </c>
      <c r="X92" s="24">
        <v>20</v>
      </c>
      <c r="Y92" s="24">
        <v>21</v>
      </c>
      <c r="Z92" s="24">
        <v>22</v>
      </c>
      <c r="AA92" s="24">
        <v>23</v>
      </c>
      <c r="AB92" s="24">
        <v>24</v>
      </c>
      <c r="AC92" s="24">
        <v>25</v>
      </c>
      <c r="AD92" s="237"/>
      <c r="AE92" s="238"/>
      <c r="AF92" s="238"/>
      <c r="AG92" s="238"/>
      <c r="AH92" s="239"/>
    </row>
    <row r="93" spans="1:34" ht="15.75" thickBot="1" x14ac:dyDescent="0.3">
      <c r="A93" s="51" t="s">
        <v>778</v>
      </c>
      <c r="B93" s="47"/>
      <c r="C93" s="47"/>
      <c r="D93" s="48"/>
      <c r="E93" s="261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3"/>
    </row>
    <row r="94" spans="1:34" ht="15.75" thickBot="1" x14ac:dyDescent="0.3">
      <c r="A94" s="100"/>
      <c r="B94" s="34" t="s">
        <v>779</v>
      </c>
      <c r="C94" s="34">
        <v>5</v>
      </c>
      <c r="D94" s="59" t="s">
        <v>258</v>
      </c>
      <c r="E94" s="22">
        <v>1</v>
      </c>
      <c r="F94" s="161">
        <v>2</v>
      </c>
      <c r="G94" s="22">
        <v>3</v>
      </c>
      <c r="H94" s="22">
        <v>4</v>
      </c>
      <c r="I94" s="22">
        <v>5</v>
      </c>
      <c r="J94" s="229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1"/>
    </row>
    <row r="95" spans="1:34" ht="15.75" thickBot="1" x14ac:dyDescent="0.3">
      <c r="A95" s="51" t="s">
        <v>780</v>
      </c>
      <c r="B95" s="47"/>
      <c r="C95" s="47"/>
      <c r="D95" s="48"/>
      <c r="E95" s="249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3"/>
    </row>
    <row r="96" spans="1:34" ht="15.75" thickBot="1" x14ac:dyDescent="0.3">
      <c r="A96" s="80"/>
      <c r="B96" s="3" t="s">
        <v>781</v>
      </c>
      <c r="C96" s="3">
        <v>4</v>
      </c>
      <c r="D96" s="90" t="s">
        <v>256</v>
      </c>
      <c r="E96" s="147">
        <v>1</v>
      </c>
      <c r="F96" s="147">
        <v>2</v>
      </c>
      <c r="G96" s="24">
        <v>3</v>
      </c>
      <c r="H96" s="147">
        <v>4</v>
      </c>
      <c r="I96" s="229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1"/>
    </row>
    <row r="97" spans="1:34" ht="15.75" thickBot="1" x14ac:dyDescent="0.3">
      <c r="A97" s="80"/>
      <c r="B97" s="3" t="s">
        <v>782</v>
      </c>
      <c r="C97" s="3">
        <v>9</v>
      </c>
      <c r="D97" s="90" t="s">
        <v>256</v>
      </c>
      <c r="E97" s="147">
        <v>1</v>
      </c>
      <c r="F97" s="24">
        <v>2</v>
      </c>
      <c r="G97" s="147">
        <v>3</v>
      </c>
      <c r="H97" s="24">
        <v>4</v>
      </c>
      <c r="I97" s="24">
        <v>5</v>
      </c>
      <c r="J97" s="24">
        <v>6</v>
      </c>
      <c r="K97" s="24">
        <v>7</v>
      </c>
      <c r="L97" s="24">
        <v>8</v>
      </c>
      <c r="M97" s="147">
        <v>9</v>
      </c>
      <c r="N97" s="229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</row>
    <row r="98" spans="1:34" s="163" customFormat="1" ht="15.75" thickBot="1" x14ac:dyDescent="0.3">
      <c r="A98" s="118" t="s">
        <v>61</v>
      </c>
      <c r="B98" s="165" t="s">
        <v>783</v>
      </c>
      <c r="C98" s="165">
        <v>9</v>
      </c>
      <c r="D98" s="169" t="s">
        <v>256</v>
      </c>
      <c r="E98" s="24">
        <v>1</v>
      </c>
      <c r="F98" s="24">
        <v>2</v>
      </c>
      <c r="G98" s="24">
        <v>3</v>
      </c>
      <c r="H98" s="24">
        <v>4</v>
      </c>
      <c r="I98" s="24">
        <v>5</v>
      </c>
      <c r="J98" s="24">
        <v>6</v>
      </c>
      <c r="K98" s="24">
        <v>7</v>
      </c>
      <c r="L98" s="24">
        <v>8</v>
      </c>
      <c r="M98" s="24">
        <v>9</v>
      </c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8"/>
    </row>
    <row r="99" spans="1:34" s="163" customFormat="1" ht="15.75" thickBot="1" x14ac:dyDescent="0.3">
      <c r="A99" s="118" t="s">
        <v>61</v>
      </c>
      <c r="B99" s="165" t="s">
        <v>784</v>
      </c>
      <c r="C99" s="165">
        <v>9</v>
      </c>
      <c r="D99" s="169" t="s">
        <v>256</v>
      </c>
      <c r="E99" s="24">
        <v>1</v>
      </c>
      <c r="F99" s="24">
        <v>2</v>
      </c>
      <c r="G99" s="24">
        <v>3</v>
      </c>
      <c r="H99" s="24">
        <v>4</v>
      </c>
      <c r="I99" s="24">
        <v>5</v>
      </c>
      <c r="J99" s="24">
        <v>6</v>
      </c>
      <c r="K99" s="24">
        <v>7</v>
      </c>
      <c r="L99" s="24">
        <v>8</v>
      </c>
      <c r="M99" s="24">
        <v>9</v>
      </c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8"/>
    </row>
    <row r="100" spans="1:34" ht="15.75" thickBot="1" x14ac:dyDescent="0.3">
      <c r="A100" s="92" t="s">
        <v>785</v>
      </c>
      <c r="B100" s="47"/>
      <c r="C100" s="47"/>
      <c r="D100" s="48"/>
      <c r="E100" s="249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3"/>
    </row>
    <row r="101" spans="1:34" ht="15.75" thickBot="1" x14ac:dyDescent="0.3">
      <c r="A101" s="80"/>
      <c r="B101" s="3" t="s">
        <v>786</v>
      </c>
      <c r="C101" s="3">
        <v>3</v>
      </c>
      <c r="D101" s="90" t="s">
        <v>787</v>
      </c>
      <c r="E101" s="64">
        <v>1</v>
      </c>
      <c r="F101" s="64">
        <v>2</v>
      </c>
      <c r="G101" s="24">
        <v>3</v>
      </c>
      <c r="H101" s="234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6"/>
    </row>
    <row r="102" spans="1:34" ht="15.75" thickBot="1" x14ac:dyDescent="0.3">
      <c r="A102" s="51" t="s">
        <v>792</v>
      </c>
      <c r="B102" s="47"/>
      <c r="C102" s="47"/>
      <c r="D102" s="48"/>
      <c r="E102" s="249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3"/>
    </row>
    <row r="103" spans="1:34" ht="15.75" thickBot="1" x14ac:dyDescent="0.3">
      <c r="A103" s="80"/>
      <c r="B103" s="3" t="s">
        <v>793</v>
      </c>
      <c r="C103" s="3">
        <v>6</v>
      </c>
      <c r="D103" s="90" t="s">
        <v>256</v>
      </c>
      <c r="E103" s="145">
        <v>1</v>
      </c>
      <c r="F103" s="145">
        <v>2</v>
      </c>
      <c r="G103" s="145">
        <v>3</v>
      </c>
      <c r="H103" s="145">
        <v>4</v>
      </c>
      <c r="I103" s="145">
        <v>5</v>
      </c>
      <c r="J103" s="145">
        <v>6</v>
      </c>
      <c r="K103" s="229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1"/>
    </row>
    <row r="104" spans="1:34" ht="15.75" thickBot="1" x14ac:dyDescent="0.3">
      <c r="A104" s="80"/>
      <c r="B104" s="3" t="s">
        <v>794</v>
      </c>
      <c r="C104" s="3">
        <v>5</v>
      </c>
      <c r="D104" s="90" t="s">
        <v>256</v>
      </c>
      <c r="E104" s="24">
        <v>1</v>
      </c>
      <c r="F104" s="145">
        <v>2</v>
      </c>
      <c r="G104" s="145">
        <v>3</v>
      </c>
      <c r="H104" s="145">
        <v>4</v>
      </c>
      <c r="I104" s="24">
        <v>5</v>
      </c>
      <c r="J104" s="229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1"/>
    </row>
    <row r="105" spans="1:34" ht="15.75" thickBot="1" x14ac:dyDescent="0.3">
      <c r="A105" s="80"/>
      <c r="B105" s="3" t="s">
        <v>795</v>
      </c>
      <c r="C105" s="3">
        <v>6</v>
      </c>
      <c r="D105" s="90" t="s">
        <v>256</v>
      </c>
      <c r="E105" s="145">
        <v>1</v>
      </c>
      <c r="F105" s="145">
        <v>2</v>
      </c>
      <c r="G105" s="24">
        <v>3</v>
      </c>
      <c r="H105" s="145">
        <v>4</v>
      </c>
      <c r="I105" s="24">
        <v>5</v>
      </c>
      <c r="J105" s="24">
        <v>6</v>
      </c>
      <c r="K105" s="229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1"/>
    </row>
    <row r="106" spans="1:34" ht="15.75" thickBot="1" x14ac:dyDescent="0.3">
      <c r="A106" s="100"/>
      <c r="B106" s="34" t="s">
        <v>796</v>
      </c>
      <c r="C106" s="34">
        <v>6</v>
      </c>
      <c r="D106" s="90" t="s">
        <v>256</v>
      </c>
      <c r="E106" s="147">
        <v>1</v>
      </c>
      <c r="F106" s="24">
        <v>2</v>
      </c>
      <c r="G106" s="24">
        <v>3</v>
      </c>
      <c r="H106" s="22">
        <v>4</v>
      </c>
      <c r="I106" s="64">
        <v>5</v>
      </c>
      <c r="J106" s="64">
        <v>6</v>
      </c>
      <c r="K106" s="229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1"/>
    </row>
    <row r="107" spans="1:34" ht="15.75" thickBot="1" x14ac:dyDescent="0.3">
      <c r="A107" s="51" t="s">
        <v>797</v>
      </c>
      <c r="B107" s="47"/>
      <c r="C107" s="47"/>
      <c r="D107" s="48"/>
      <c r="E107" s="249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3"/>
    </row>
    <row r="108" spans="1:34" ht="15.75" thickBot="1" x14ac:dyDescent="0.3">
      <c r="A108" s="80"/>
      <c r="B108" s="3" t="s">
        <v>798</v>
      </c>
      <c r="C108" s="3">
        <v>5</v>
      </c>
      <c r="D108" s="90" t="s">
        <v>258</v>
      </c>
      <c r="E108" s="147">
        <v>1</v>
      </c>
      <c r="F108" s="147">
        <v>2</v>
      </c>
      <c r="G108" s="147">
        <v>3</v>
      </c>
      <c r="H108" s="147">
        <v>4</v>
      </c>
      <c r="I108" s="147">
        <v>5</v>
      </c>
      <c r="J108" s="229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1"/>
    </row>
    <row r="109" spans="1:34" ht="15.75" thickBot="1" x14ac:dyDescent="0.3">
      <c r="A109" s="80"/>
      <c r="B109" s="3" t="s">
        <v>799</v>
      </c>
      <c r="C109" s="3">
        <v>4</v>
      </c>
      <c r="D109" s="90" t="s">
        <v>258</v>
      </c>
      <c r="E109" s="147">
        <v>1</v>
      </c>
      <c r="F109" s="147">
        <v>2</v>
      </c>
      <c r="G109" s="147">
        <v>3</v>
      </c>
      <c r="H109" s="147">
        <v>4</v>
      </c>
      <c r="I109" s="229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1"/>
    </row>
    <row r="110" spans="1:34" ht="15.75" thickBot="1" x14ac:dyDescent="0.3">
      <c r="A110" s="80"/>
      <c r="B110" s="3" t="s">
        <v>800</v>
      </c>
      <c r="C110" s="3">
        <v>4</v>
      </c>
      <c r="D110" s="90" t="s">
        <v>258</v>
      </c>
      <c r="E110" s="147">
        <v>1</v>
      </c>
      <c r="F110" s="147">
        <v>2</v>
      </c>
      <c r="G110" s="147">
        <v>3</v>
      </c>
      <c r="H110" s="147">
        <v>4</v>
      </c>
      <c r="I110" s="229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1"/>
    </row>
    <row r="111" spans="1:34" ht="15.75" thickBot="1" x14ac:dyDescent="0.3">
      <c r="A111" s="80"/>
      <c r="B111" s="3" t="s">
        <v>801</v>
      </c>
      <c r="C111" s="3">
        <v>4</v>
      </c>
      <c r="D111" s="90" t="s">
        <v>258</v>
      </c>
      <c r="E111" s="147">
        <v>1</v>
      </c>
      <c r="F111" s="147">
        <v>2</v>
      </c>
      <c r="G111" s="147">
        <v>3</v>
      </c>
      <c r="H111" s="147">
        <v>4</v>
      </c>
      <c r="I111" s="229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1"/>
    </row>
    <row r="112" spans="1:34" ht="15.75" thickBot="1" x14ac:dyDescent="0.3">
      <c r="A112" s="117" t="s">
        <v>61</v>
      </c>
      <c r="B112" s="34" t="s">
        <v>802</v>
      </c>
      <c r="C112" s="34">
        <v>5</v>
      </c>
      <c r="D112" s="90" t="s">
        <v>258</v>
      </c>
      <c r="E112" s="23">
        <v>1</v>
      </c>
      <c r="F112" s="23">
        <v>2</v>
      </c>
      <c r="G112" s="23">
        <v>3</v>
      </c>
      <c r="H112" s="23">
        <v>4</v>
      </c>
      <c r="I112" s="23">
        <v>5</v>
      </c>
      <c r="J112" s="234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6"/>
    </row>
    <row r="113" spans="1:34" ht="15.75" thickBot="1" x14ac:dyDescent="0.3">
      <c r="A113" s="51" t="s">
        <v>803</v>
      </c>
      <c r="B113" s="47"/>
      <c r="C113" s="47"/>
      <c r="D113" s="48"/>
      <c r="E113" s="249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32"/>
    </row>
    <row r="114" spans="1:34" ht="15.75" thickBot="1" x14ac:dyDescent="0.3">
      <c r="A114" s="80"/>
      <c r="B114" s="3" t="s">
        <v>804</v>
      </c>
      <c r="C114" s="3">
        <v>6</v>
      </c>
      <c r="D114" s="90" t="s">
        <v>258</v>
      </c>
      <c r="E114" s="147">
        <v>1</v>
      </c>
      <c r="F114" s="147">
        <v>2</v>
      </c>
      <c r="G114" s="147">
        <v>3</v>
      </c>
      <c r="H114" s="147">
        <v>4</v>
      </c>
      <c r="I114" s="147">
        <v>5</v>
      </c>
      <c r="J114" s="147">
        <v>6</v>
      </c>
      <c r="K114" s="229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1"/>
    </row>
    <row r="115" spans="1:34" ht="15.75" thickBot="1" x14ac:dyDescent="0.3">
      <c r="A115" s="100"/>
      <c r="B115" s="34" t="s">
        <v>805</v>
      </c>
      <c r="C115" s="34">
        <v>7</v>
      </c>
      <c r="D115" s="90" t="s">
        <v>258</v>
      </c>
      <c r="E115" s="147">
        <v>1</v>
      </c>
      <c r="F115" s="147">
        <v>2</v>
      </c>
      <c r="G115" s="147">
        <v>3</v>
      </c>
      <c r="H115" s="147">
        <v>4</v>
      </c>
      <c r="I115" s="147">
        <v>5</v>
      </c>
      <c r="J115" s="147">
        <v>6</v>
      </c>
      <c r="K115" s="147">
        <v>7</v>
      </c>
      <c r="L115" s="229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1"/>
    </row>
    <row r="116" spans="1:34" ht="15.75" thickBot="1" x14ac:dyDescent="0.3">
      <c r="A116" s="51" t="s">
        <v>806</v>
      </c>
      <c r="B116" s="47"/>
      <c r="C116" s="47"/>
      <c r="D116" s="48"/>
      <c r="E116" s="249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3"/>
    </row>
    <row r="117" spans="1:34" ht="15.75" thickBot="1" x14ac:dyDescent="0.3">
      <c r="A117" s="80"/>
      <c r="B117" s="3" t="s">
        <v>807</v>
      </c>
      <c r="C117" s="3">
        <v>7</v>
      </c>
      <c r="D117" s="90" t="s">
        <v>256</v>
      </c>
      <c r="E117" s="24">
        <v>1</v>
      </c>
      <c r="F117" s="24">
        <v>2</v>
      </c>
      <c r="G117" s="24">
        <v>3</v>
      </c>
      <c r="H117" s="24">
        <v>4</v>
      </c>
      <c r="I117" s="234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6"/>
    </row>
    <row r="118" spans="1:34" ht="15.75" thickBot="1" x14ac:dyDescent="0.3">
      <c r="A118" s="80"/>
      <c r="B118" s="3" t="s">
        <v>808</v>
      </c>
      <c r="C118" s="3">
        <v>8</v>
      </c>
      <c r="D118" s="90" t="s">
        <v>256</v>
      </c>
      <c r="E118" s="24">
        <v>1</v>
      </c>
      <c r="F118" s="24">
        <v>2</v>
      </c>
      <c r="G118" s="24">
        <v>3</v>
      </c>
      <c r="H118" s="24">
        <v>4</v>
      </c>
      <c r="I118" s="229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1"/>
    </row>
    <row r="119" spans="1:34" ht="15.75" thickBot="1" x14ac:dyDescent="0.3">
      <c r="A119" s="80"/>
      <c r="B119" s="3" t="s">
        <v>809</v>
      </c>
      <c r="C119" s="3">
        <v>11</v>
      </c>
      <c r="D119" s="90" t="s">
        <v>256</v>
      </c>
      <c r="E119" s="24">
        <v>1</v>
      </c>
      <c r="F119" s="24">
        <v>2</v>
      </c>
      <c r="G119" s="24">
        <v>3</v>
      </c>
      <c r="H119" s="24">
        <v>4</v>
      </c>
      <c r="I119" s="24">
        <v>5</v>
      </c>
      <c r="J119" s="229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1"/>
    </row>
    <row r="120" spans="1:34" ht="15.75" thickBot="1" x14ac:dyDescent="0.3">
      <c r="A120" s="80"/>
      <c r="B120" s="3" t="s">
        <v>810</v>
      </c>
      <c r="C120" s="3">
        <v>9</v>
      </c>
      <c r="D120" s="90" t="s">
        <v>256</v>
      </c>
      <c r="E120" s="24">
        <v>1</v>
      </c>
      <c r="F120" s="24">
        <v>2</v>
      </c>
      <c r="G120" s="24">
        <v>3</v>
      </c>
      <c r="H120" s="24">
        <v>4</v>
      </c>
      <c r="I120" s="24">
        <v>5</v>
      </c>
      <c r="J120" s="229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1"/>
    </row>
    <row r="121" spans="1:34" ht="15.75" thickBot="1" x14ac:dyDescent="0.3">
      <c r="A121" s="118" t="s">
        <v>61</v>
      </c>
      <c r="B121" s="3" t="s">
        <v>811</v>
      </c>
      <c r="C121" s="3">
        <v>6</v>
      </c>
      <c r="D121" s="90" t="s">
        <v>256</v>
      </c>
      <c r="E121" s="23">
        <v>1</v>
      </c>
      <c r="F121" s="23">
        <v>2</v>
      </c>
      <c r="G121" s="23">
        <v>3</v>
      </c>
      <c r="H121" s="23">
        <v>4</v>
      </c>
      <c r="I121" s="23">
        <v>5</v>
      </c>
      <c r="J121" s="23">
        <v>6</v>
      </c>
      <c r="K121" s="229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1"/>
    </row>
    <row r="122" spans="1:34" ht="15.75" thickBot="1" x14ac:dyDescent="0.3">
      <c r="A122" s="118" t="s">
        <v>61</v>
      </c>
      <c r="B122" s="3" t="s">
        <v>812</v>
      </c>
      <c r="C122" s="3">
        <v>6</v>
      </c>
      <c r="D122" s="90" t="s">
        <v>256</v>
      </c>
      <c r="E122" s="22">
        <v>1</v>
      </c>
      <c r="F122" s="23">
        <v>2</v>
      </c>
      <c r="G122" s="22">
        <v>3</v>
      </c>
      <c r="H122" s="23">
        <v>4</v>
      </c>
      <c r="I122" s="23">
        <v>5</v>
      </c>
      <c r="J122" s="22">
        <v>6</v>
      </c>
      <c r="K122" s="229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1"/>
    </row>
    <row r="123" spans="1:34" ht="15.75" thickBot="1" x14ac:dyDescent="0.3">
      <c r="A123" s="117" t="s">
        <v>61</v>
      </c>
      <c r="B123" s="34" t="s">
        <v>813</v>
      </c>
      <c r="C123" s="34">
        <v>6</v>
      </c>
      <c r="D123" s="90" t="s">
        <v>256</v>
      </c>
      <c r="E123" s="23">
        <v>1</v>
      </c>
      <c r="F123" s="23">
        <v>2</v>
      </c>
      <c r="G123" s="23">
        <v>3</v>
      </c>
      <c r="H123" s="23">
        <v>4</v>
      </c>
      <c r="I123" s="23">
        <v>5</v>
      </c>
      <c r="J123" s="23">
        <v>6</v>
      </c>
      <c r="K123" s="229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1"/>
    </row>
    <row r="124" spans="1:34" ht="15.75" thickBot="1" x14ac:dyDescent="0.3">
      <c r="A124" s="51" t="s">
        <v>814</v>
      </c>
      <c r="B124" s="47"/>
      <c r="C124" s="47"/>
      <c r="D124" s="48"/>
      <c r="E124" s="249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3"/>
    </row>
    <row r="125" spans="1:34" ht="15.75" thickBot="1" x14ac:dyDescent="0.3">
      <c r="A125" s="80"/>
      <c r="B125" s="3" t="s">
        <v>815</v>
      </c>
      <c r="C125" s="3">
        <v>7</v>
      </c>
      <c r="D125" s="90" t="s">
        <v>257</v>
      </c>
      <c r="E125" s="147">
        <v>1</v>
      </c>
      <c r="F125" s="147">
        <v>2</v>
      </c>
      <c r="G125" s="147">
        <v>3</v>
      </c>
      <c r="H125" s="147">
        <v>4</v>
      </c>
      <c r="I125" s="147">
        <v>5</v>
      </c>
      <c r="J125" s="147">
        <v>6</v>
      </c>
      <c r="K125" s="147">
        <v>7</v>
      </c>
      <c r="L125" s="229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1"/>
    </row>
    <row r="126" spans="1:34" ht="15.75" thickBot="1" x14ac:dyDescent="0.3">
      <c r="A126" s="80"/>
      <c r="B126" s="3" t="s">
        <v>816</v>
      </c>
      <c r="C126" s="3">
        <v>6</v>
      </c>
      <c r="D126" s="90" t="s">
        <v>257</v>
      </c>
      <c r="E126" s="147">
        <v>1</v>
      </c>
      <c r="F126" s="147">
        <v>2</v>
      </c>
      <c r="G126" s="147">
        <v>3</v>
      </c>
      <c r="H126" s="147">
        <v>4</v>
      </c>
      <c r="I126" s="147">
        <v>5</v>
      </c>
      <c r="J126" s="147">
        <v>6</v>
      </c>
      <c r="K126" s="229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1"/>
    </row>
    <row r="127" spans="1:34" ht="15.75" thickBot="1" x14ac:dyDescent="0.3">
      <c r="A127" s="118" t="s">
        <v>61</v>
      </c>
      <c r="B127" s="3" t="s">
        <v>817</v>
      </c>
      <c r="C127" s="3">
        <v>6</v>
      </c>
      <c r="D127" s="90" t="s">
        <v>257</v>
      </c>
      <c r="E127" s="23">
        <v>1</v>
      </c>
      <c r="F127" s="23">
        <v>2</v>
      </c>
      <c r="G127" s="23">
        <v>3</v>
      </c>
      <c r="H127" s="23">
        <v>4</v>
      </c>
      <c r="I127" s="23">
        <v>5</v>
      </c>
      <c r="J127" s="23">
        <v>6</v>
      </c>
      <c r="K127" s="234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6"/>
    </row>
    <row r="128" spans="1:34" ht="15.75" thickBot="1" x14ac:dyDescent="0.3">
      <c r="A128" s="80"/>
      <c r="B128" s="3" t="s">
        <v>818</v>
      </c>
      <c r="C128" s="3">
        <v>7</v>
      </c>
      <c r="D128" s="90" t="s">
        <v>257</v>
      </c>
      <c r="E128" s="64">
        <v>1</v>
      </c>
      <c r="F128" s="24">
        <v>2</v>
      </c>
      <c r="G128" s="24">
        <v>3</v>
      </c>
      <c r="H128" s="61">
        <v>4</v>
      </c>
      <c r="I128" s="61">
        <v>5</v>
      </c>
      <c r="J128" s="61">
        <v>6</v>
      </c>
      <c r="K128" s="61">
        <v>7</v>
      </c>
      <c r="L128" s="234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6"/>
    </row>
    <row r="129" spans="1:34" ht="15.75" thickBot="1" x14ac:dyDescent="0.3">
      <c r="A129" s="100"/>
      <c r="B129" s="34" t="s">
        <v>819</v>
      </c>
      <c r="C129" s="34">
        <v>6</v>
      </c>
      <c r="D129" s="90" t="s">
        <v>257</v>
      </c>
      <c r="E129" s="147">
        <v>1</v>
      </c>
      <c r="F129" s="147">
        <v>2</v>
      </c>
      <c r="G129" s="147">
        <v>3</v>
      </c>
      <c r="H129" s="147">
        <v>4</v>
      </c>
      <c r="I129" s="147">
        <v>5</v>
      </c>
      <c r="J129" s="147">
        <v>6</v>
      </c>
      <c r="K129" s="229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1"/>
    </row>
    <row r="130" spans="1:34" ht="15.75" thickBot="1" x14ac:dyDescent="0.3">
      <c r="A130" s="51" t="s">
        <v>820</v>
      </c>
      <c r="B130" s="47"/>
      <c r="C130" s="47"/>
      <c r="D130" s="48"/>
      <c r="E130" s="249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  <c r="AA130" s="232"/>
      <c r="AB130" s="232"/>
      <c r="AC130" s="232"/>
      <c r="AD130" s="232"/>
      <c r="AE130" s="232"/>
      <c r="AF130" s="232"/>
      <c r="AG130" s="232"/>
      <c r="AH130" s="233"/>
    </row>
    <row r="131" spans="1:34" ht="15.75" thickBot="1" x14ac:dyDescent="0.3">
      <c r="A131" s="80"/>
      <c r="B131" s="3" t="s">
        <v>821</v>
      </c>
      <c r="C131" s="3">
        <v>5</v>
      </c>
      <c r="D131" s="90" t="s">
        <v>260</v>
      </c>
      <c r="E131" s="61">
        <v>1</v>
      </c>
      <c r="F131" s="61">
        <v>2</v>
      </c>
      <c r="G131" s="61">
        <v>3</v>
      </c>
      <c r="H131" s="61">
        <v>4</v>
      </c>
      <c r="I131" s="61">
        <v>5</v>
      </c>
      <c r="J131" s="229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1"/>
    </row>
    <row r="132" spans="1:34" ht="15.75" thickBot="1" x14ac:dyDescent="0.3">
      <c r="A132" s="118" t="s">
        <v>965</v>
      </c>
      <c r="B132" s="3" t="s">
        <v>822</v>
      </c>
      <c r="C132" s="3">
        <v>7</v>
      </c>
      <c r="D132" s="90" t="s">
        <v>260</v>
      </c>
      <c r="E132" s="64">
        <v>1</v>
      </c>
      <c r="F132" s="64">
        <v>2</v>
      </c>
      <c r="G132" s="64">
        <v>3</v>
      </c>
      <c r="H132" s="64">
        <v>4</v>
      </c>
      <c r="I132" s="64">
        <v>5</v>
      </c>
      <c r="J132" s="64">
        <v>6</v>
      </c>
      <c r="K132" s="64">
        <v>7</v>
      </c>
      <c r="L132" s="234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6"/>
    </row>
    <row r="133" spans="1:34" ht="15.75" thickBot="1" x14ac:dyDescent="0.3">
      <c r="A133" s="118" t="s">
        <v>61</v>
      </c>
      <c r="B133" s="3" t="s">
        <v>823</v>
      </c>
      <c r="C133" s="3">
        <v>8</v>
      </c>
      <c r="D133" s="90" t="s">
        <v>260</v>
      </c>
      <c r="E133" s="23">
        <v>1</v>
      </c>
      <c r="F133" s="23">
        <v>2</v>
      </c>
      <c r="G133" s="23">
        <v>3</v>
      </c>
      <c r="H133" s="23">
        <v>4</v>
      </c>
      <c r="I133" s="22">
        <v>5</v>
      </c>
      <c r="J133" s="23">
        <v>6</v>
      </c>
      <c r="K133" s="23">
        <v>7</v>
      </c>
      <c r="L133" s="23">
        <v>8</v>
      </c>
      <c r="M133" s="229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1"/>
    </row>
    <row r="134" spans="1:34" ht="15.75" thickBot="1" x14ac:dyDescent="0.3">
      <c r="A134" s="118" t="s">
        <v>61</v>
      </c>
      <c r="B134" s="3" t="s">
        <v>824</v>
      </c>
      <c r="C134" s="3">
        <v>5</v>
      </c>
      <c r="D134" s="90" t="s">
        <v>260</v>
      </c>
      <c r="E134" s="23">
        <v>1</v>
      </c>
      <c r="F134" s="23">
        <v>2</v>
      </c>
      <c r="G134" s="23">
        <v>3</v>
      </c>
      <c r="H134" s="23">
        <v>4</v>
      </c>
      <c r="I134" s="23">
        <v>5</v>
      </c>
      <c r="J134" s="234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6"/>
    </row>
    <row r="135" spans="1:34" ht="15.75" thickBot="1" x14ac:dyDescent="0.3">
      <c r="A135" s="80"/>
      <c r="B135" s="3" t="s">
        <v>825</v>
      </c>
      <c r="C135" s="3">
        <v>8</v>
      </c>
      <c r="D135" s="90" t="s">
        <v>260</v>
      </c>
      <c r="E135" s="61">
        <v>1</v>
      </c>
      <c r="F135" s="61">
        <v>2</v>
      </c>
      <c r="G135" s="61">
        <v>3</v>
      </c>
      <c r="H135" s="61">
        <v>4</v>
      </c>
      <c r="I135" s="61">
        <v>5</v>
      </c>
      <c r="J135" s="61">
        <v>6</v>
      </c>
      <c r="K135" s="61">
        <v>7</v>
      </c>
      <c r="L135" s="61">
        <v>8</v>
      </c>
      <c r="M135" s="210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2"/>
    </row>
    <row r="136" spans="1:34" ht="15.75" thickBot="1" x14ac:dyDescent="0.3">
      <c r="A136" s="80"/>
      <c r="B136" s="3" t="s">
        <v>826</v>
      </c>
      <c r="C136" s="3">
        <v>4</v>
      </c>
      <c r="D136" s="90" t="s">
        <v>260</v>
      </c>
      <c r="E136" s="61">
        <v>1</v>
      </c>
      <c r="F136" s="61">
        <v>2</v>
      </c>
      <c r="G136" s="61">
        <v>3</v>
      </c>
      <c r="H136" s="61">
        <v>4</v>
      </c>
      <c r="I136" s="234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6"/>
    </row>
    <row r="137" spans="1:34" ht="15.75" thickBot="1" x14ac:dyDescent="0.3">
      <c r="A137" s="118" t="s">
        <v>964</v>
      </c>
      <c r="B137" s="3" t="s">
        <v>827</v>
      </c>
      <c r="C137" s="3">
        <v>20</v>
      </c>
      <c r="D137" s="90" t="s">
        <v>260</v>
      </c>
      <c r="E137" s="22">
        <v>1</v>
      </c>
      <c r="F137" s="22">
        <v>2</v>
      </c>
      <c r="G137" s="22">
        <v>3</v>
      </c>
      <c r="H137" s="22">
        <v>4</v>
      </c>
      <c r="I137" s="22">
        <v>5</v>
      </c>
      <c r="J137" s="22">
        <v>6</v>
      </c>
      <c r="K137" s="22">
        <v>7</v>
      </c>
      <c r="L137" s="22">
        <v>8</v>
      </c>
      <c r="M137" s="22">
        <v>9</v>
      </c>
      <c r="N137" s="24">
        <v>10</v>
      </c>
      <c r="O137" s="24">
        <v>11</v>
      </c>
      <c r="P137" s="24">
        <v>12</v>
      </c>
      <c r="Q137" s="24">
        <v>13</v>
      </c>
      <c r="R137" s="22">
        <v>14</v>
      </c>
      <c r="S137" s="61">
        <v>15</v>
      </c>
      <c r="T137" s="61">
        <v>16</v>
      </c>
      <c r="U137" s="61">
        <v>17</v>
      </c>
      <c r="V137" s="61">
        <v>18</v>
      </c>
      <c r="W137" s="61">
        <v>19</v>
      </c>
      <c r="X137" s="61">
        <v>20</v>
      </c>
      <c r="Y137" s="229"/>
      <c r="Z137" s="230"/>
      <c r="AA137" s="230"/>
      <c r="AB137" s="230"/>
      <c r="AC137" s="230"/>
      <c r="AD137" s="230"/>
      <c r="AE137" s="230"/>
      <c r="AF137" s="230"/>
      <c r="AG137" s="230"/>
      <c r="AH137" s="231"/>
    </row>
    <row r="138" spans="1:34" ht="15.75" thickBot="1" x14ac:dyDescent="0.3">
      <c r="A138" s="118" t="s">
        <v>964</v>
      </c>
      <c r="B138" s="3" t="s">
        <v>828</v>
      </c>
      <c r="C138" s="3">
        <v>15</v>
      </c>
      <c r="D138" s="90" t="s">
        <v>260</v>
      </c>
      <c r="E138" s="22">
        <v>1</v>
      </c>
      <c r="F138" s="22">
        <v>2</v>
      </c>
      <c r="G138" s="22">
        <v>3</v>
      </c>
      <c r="H138" s="22">
        <v>4</v>
      </c>
      <c r="I138" s="22">
        <v>5</v>
      </c>
      <c r="J138" s="22">
        <v>6</v>
      </c>
      <c r="K138" s="22">
        <v>7</v>
      </c>
      <c r="L138" s="22">
        <v>8</v>
      </c>
      <c r="M138" s="24">
        <v>9</v>
      </c>
      <c r="N138" s="24">
        <v>10</v>
      </c>
      <c r="O138" s="24">
        <v>11</v>
      </c>
      <c r="P138" s="61">
        <v>12</v>
      </c>
      <c r="Q138" s="61">
        <v>13</v>
      </c>
      <c r="R138" s="61">
        <v>14</v>
      </c>
      <c r="S138" s="61">
        <v>15</v>
      </c>
      <c r="T138" s="229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1"/>
    </row>
    <row r="139" spans="1:34" ht="15.75" thickBot="1" x14ac:dyDescent="0.3">
      <c r="A139" s="80"/>
      <c r="B139" s="3" t="s">
        <v>829</v>
      </c>
      <c r="C139" s="3">
        <v>14</v>
      </c>
      <c r="D139" s="90" t="s">
        <v>260</v>
      </c>
      <c r="E139" s="22">
        <v>1</v>
      </c>
      <c r="F139" s="22">
        <v>2</v>
      </c>
      <c r="G139" s="22">
        <v>3</v>
      </c>
      <c r="H139" s="22">
        <v>4</v>
      </c>
      <c r="I139" s="22">
        <v>5</v>
      </c>
      <c r="J139" s="22">
        <v>6</v>
      </c>
      <c r="K139" s="22">
        <v>7</v>
      </c>
      <c r="L139" s="22">
        <v>8</v>
      </c>
      <c r="M139" s="22">
        <v>9</v>
      </c>
      <c r="N139" s="22">
        <v>10</v>
      </c>
      <c r="O139" s="22">
        <v>11</v>
      </c>
      <c r="P139" s="22">
        <v>12</v>
      </c>
      <c r="Q139" s="22">
        <v>13</v>
      </c>
      <c r="R139" s="22">
        <v>14</v>
      </c>
      <c r="S139" s="229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1"/>
    </row>
    <row r="140" spans="1:34" ht="15.75" thickBot="1" x14ac:dyDescent="0.3">
      <c r="A140" s="118" t="s">
        <v>61</v>
      </c>
      <c r="B140" s="3" t="s">
        <v>830</v>
      </c>
      <c r="C140" s="3">
        <v>6</v>
      </c>
      <c r="D140" s="90" t="s">
        <v>260</v>
      </c>
      <c r="E140" s="23">
        <v>1</v>
      </c>
      <c r="F140" s="23">
        <v>2</v>
      </c>
      <c r="G140" s="23">
        <v>3</v>
      </c>
      <c r="H140" s="23">
        <v>4</v>
      </c>
      <c r="I140" s="23">
        <v>5</v>
      </c>
      <c r="J140" s="23">
        <v>6</v>
      </c>
      <c r="K140" s="234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6"/>
    </row>
    <row r="141" spans="1:34" ht="15.75" thickBot="1" x14ac:dyDescent="0.3">
      <c r="A141" s="80"/>
      <c r="B141" s="3" t="s">
        <v>831</v>
      </c>
      <c r="C141" s="3">
        <v>10</v>
      </c>
      <c r="D141" s="90" t="s">
        <v>260</v>
      </c>
      <c r="E141" s="61">
        <v>1</v>
      </c>
      <c r="F141" s="61">
        <v>2</v>
      </c>
      <c r="G141" s="61">
        <v>3</v>
      </c>
      <c r="H141" s="61">
        <v>4</v>
      </c>
      <c r="I141" s="61">
        <v>5</v>
      </c>
      <c r="J141" s="61">
        <v>6</v>
      </c>
      <c r="K141" s="61">
        <v>7</v>
      </c>
      <c r="L141" s="61">
        <v>8</v>
      </c>
      <c r="M141" s="61">
        <v>9</v>
      </c>
      <c r="N141" s="61">
        <v>10</v>
      </c>
      <c r="O141" s="229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1"/>
    </row>
    <row r="142" spans="1:34" ht="15.75" thickBot="1" x14ac:dyDescent="0.3">
      <c r="A142" s="80"/>
      <c r="B142" s="3" t="s">
        <v>832</v>
      </c>
      <c r="C142" s="3">
        <v>11</v>
      </c>
      <c r="D142" s="90" t="s">
        <v>260</v>
      </c>
      <c r="E142" s="61">
        <v>1</v>
      </c>
      <c r="F142" s="61">
        <v>2</v>
      </c>
      <c r="G142" s="61">
        <v>3</v>
      </c>
      <c r="H142" s="61">
        <v>4</v>
      </c>
      <c r="I142" s="61">
        <v>5</v>
      </c>
      <c r="J142" s="61">
        <v>6</v>
      </c>
      <c r="K142" s="61">
        <v>7</v>
      </c>
      <c r="L142" s="61">
        <v>8</v>
      </c>
      <c r="M142" s="61">
        <v>9</v>
      </c>
      <c r="N142" s="61">
        <v>10</v>
      </c>
      <c r="O142" s="61">
        <v>11</v>
      </c>
      <c r="P142" s="229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1"/>
    </row>
    <row r="143" spans="1:34" ht="15.75" thickBot="1" x14ac:dyDescent="0.3">
      <c r="A143" s="80"/>
      <c r="B143" s="3" t="s">
        <v>833</v>
      </c>
      <c r="C143" s="3">
        <v>10</v>
      </c>
      <c r="D143" s="90" t="s">
        <v>260</v>
      </c>
      <c r="E143" s="22">
        <v>1</v>
      </c>
      <c r="F143" s="22">
        <v>2</v>
      </c>
      <c r="G143" s="22">
        <v>3</v>
      </c>
      <c r="H143" s="22">
        <v>4</v>
      </c>
      <c r="I143" s="22">
        <v>5</v>
      </c>
      <c r="J143" s="22">
        <v>6</v>
      </c>
      <c r="K143" s="22">
        <v>7</v>
      </c>
      <c r="L143" s="22">
        <v>8</v>
      </c>
      <c r="M143" s="22">
        <v>9</v>
      </c>
      <c r="N143" s="22">
        <v>10</v>
      </c>
      <c r="O143" s="229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1"/>
    </row>
    <row r="144" spans="1:34" ht="15.75" thickBot="1" x14ac:dyDescent="0.3">
      <c r="A144" s="80"/>
      <c r="B144" s="3" t="s">
        <v>834</v>
      </c>
      <c r="C144" s="3">
        <v>8</v>
      </c>
      <c r="D144" s="90" t="s">
        <v>260</v>
      </c>
      <c r="E144" s="22">
        <v>1</v>
      </c>
      <c r="F144" s="22">
        <v>2</v>
      </c>
      <c r="G144" s="22">
        <v>3</v>
      </c>
      <c r="H144" s="22">
        <v>4</v>
      </c>
      <c r="I144" s="22">
        <v>5</v>
      </c>
      <c r="J144" s="22">
        <v>6</v>
      </c>
      <c r="K144" s="22">
        <v>7</v>
      </c>
      <c r="L144" s="22">
        <v>8</v>
      </c>
      <c r="M144" s="229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1"/>
    </row>
    <row r="145" spans="1:34" ht="15.75" thickBot="1" x14ac:dyDescent="0.3">
      <c r="A145" s="80"/>
      <c r="B145" s="3" t="s">
        <v>835</v>
      </c>
      <c r="C145" s="3">
        <v>10</v>
      </c>
      <c r="D145" s="90" t="s">
        <v>260</v>
      </c>
      <c r="E145" s="22">
        <v>1</v>
      </c>
      <c r="F145" s="22">
        <v>2</v>
      </c>
      <c r="G145" s="22">
        <v>3</v>
      </c>
      <c r="H145" s="22">
        <v>4</v>
      </c>
      <c r="I145" s="22">
        <v>5</v>
      </c>
      <c r="J145" s="22">
        <v>6</v>
      </c>
      <c r="K145" s="22">
        <v>7</v>
      </c>
      <c r="L145" s="22">
        <v>8</v>
      </c>
      <c r="M145" s="22">
        <v>9</v>
      </c>
      <c r="N145" s="22">
        <v>10</v>
      </c>
      <c r="O145" s="229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1"/>
    </row>
    <row r="146" spans="1:34" ht="15.75" thickBot="1" x14ac:dyDescent="0.3">
      <c r="A146" s="100"/>
      <c r="B146" s="34" t="s">
        <v>836</v>
      </c>
      <c r="C146" s="34">
        <v>8</v>
      </c>
      <c r="D146" s="90" t="s">
        <v>260</v>
      </c>
      <c r="E146" s="22"/>
      <c r="F146" s="22"/>
      <c r="G146" s="22"/>
      <c r="H146" s="22"/>
      <c r="I146" s="22"/>
      <c r="J146" s="22"/>
      <c r="K146" s="22"/>
      <c r="L146" s="22"/>
      <c r="M146" s="229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1"/>
    </row>
    <row r="147" spans="1:34" ht="15.75" thickBot="1" x14ac:dyDescent="0.3">
      <c r="A147" s="51" t="s">
        <v>837</v>
      </c>
      <c r="B147" s="47"/>
      <c r="C147" s="47"/>
      <c r="D147" s="48"/>
      <c r="E147" s="249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3"/>
    </row>
    <row r="148" spans="1:34" ht="15.75" thickBot="1" x14ac:dyDescent="0.3">
      <c r="A148" s="80"/>
      <c r="B148" s="3" t="s">
        <v>838</v>
      </c>
      <c r="C148" s="3">
        <v>5</v>
      </c>
      <c r="D148" s="90" t="s">
        <v>257</v>
      </c>
      <c r="E148" s="147">
        <v>1</v>
      </c>
      <c r="F148" s="147">
        <v>2</v>
      </c>
      <c r="G148" s="147">
        <v>3</v>
      </c>
      <c r="H148" s="24">
        <v>4</v>
      </c>
      <c r="I148" s="61">
        <v>5</v>
      </c>
      <c r="J148" s="229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1"/>
    </row>
    <row r="149" spans="1:34" ht="15.75" thickBot="1" x14ac:dyDescent="0.3">
      <c r="A149" s="80"/>
      <c r="B149" s="3" t="s">
        <v>839</v>
      </c>
      <c r="C149" s="3">
        <v>4</v>
      </c>
      <c r="D149" s="90" t="s">
        <v>257</v>
      </c>
      <c r="E149" s="147">
        <v>1</v>
      </c>
      <c r="F149" s="147">
        <v>2</v>
      </c>
      <c r="G149" s="147">
        <v>3</v>
      </c>
      <c r="H149" s="24">
        <v>4</v>
      </c>
      <c r="I149" s="229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1"/>
    </row>
    <row r="150" spans="1:34" ht="15.75" thickBot="1" x14ac:dyDescent="0.3">
      <c r="A150" s="80"/>
      <c r="B150" s="3" t="s">
        <v>840</v>
      </c>
      <c r="C150" s="3">
        <v>3</v>
      </c>
      <c r="D150" s="90" t="s">
        <v>257</v>
      </c>
      <c r="E150" s="64">
        <v>1</v>
      </c>
      <c r="F150" s="64">
        <v>2</v>
      </c>
      <c r="G150" s="64">
        <v>3</v>
      </c>
      <c r="H150" s="229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1"/>
    </row>
    <row r="151" spans="1:34" ht="15.75" thickBot="1" x14ac:dyDescent="0.3">
      <c r="A151" s="80"/>
      <c r="B151" s="3" t="s">
        <v>841</v>
      </c>
      <c r="C151" s="3">
        <v>6</v>
      </c>
      <c r="D151" s="90" t="s">
        <v>257</v>
      </c>
      <c r="E151" s="61">
        <v>1</v>
      </c>
      <c r="F151" s="145">
        <v>2</v>
      </c>
      <c r="G151" s="24">
        <v>3</v>
      </c>
      <c r="H151" s="145">
        <v>4</v>
      </c>
      <c r="I151" s="24">
        <v>5</v>
      </c>
      <c r="J151" s="61">
        <v>6</v>
      </c>
      <c r="K151" s="229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1"/>
    </row>
    <row r="152" spans="1:34" ht="15.75" thickBot="1" x14ac:dyDescent="0.3">
      <c r="A152" s="80"/>
      <c r="B152" s="3" t="s">
        <v>842</v>
      </c>
      <c r="C152" s="3">
        <v>8</v>
      </c>
      <c r="D152" s="90" t="s">
        <v>257</v>
      </c>
      <c r="E152" s="24">
        <v>1</v>
      </c>
      <c r="F152" s="145">
        <v>2</v>
      </c>
      <c r="G152" s="24">
        <v>3</v>
      </c>
      <c r="H152" s="145">
        <v>4</v>
      </c>
      <c r="I152" s="24">
        <v>5</v>
      </c>
      <c r="J152" s="61">
        <v>6</v>
      </c>
      <c r="K152" s="61">
        <v>7</v>
      </c>
      <c r="L152" s="61">
        <v>8</v>
      </c>
      <c r="M152" s="229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1"/>
    </row>
    <row r="153" spans="1:34" ht="15.75" thickBot="1" x14ac:dyDescent="0.3">
      <c r="A153" s="80"/>
      <c r="B153" s="3" t="s">
        <v>843</v>
      </c>
      <c r="C153" s="3">
        <v>4</v>
      </c>
      <c r="D153" s="90" t="s">
        <v>257</v>
      </c>
      <c r="E153" s="61">
        <v>1</v>
      </c>
      <c r="F153" s="61">
        <v>2</v>
      </c>
      <c r="G153" s="145">
        <v>3</v>
      </c>
      <c r="H153" s="61">
        <v>4</v>
      </c>
      <c r="I153" s="229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1"/>
    </row>
    <row r="154" spans="1:34" ht="15.75" thickBot="1" x14ac:dyDescent="0.3">
      <c r="A154" s="80"/>
      <c r="B154" s="3" t="s">
        <v>844</v>
      </c>
      <c r="C154" s="3">
        <v>6</v>
      </c>
      <c r="D154" s="90" t="s">
        <v>257</v>
      </c>
      <c r="E154" s="24">
        <v>1</v>
      </c>
      <c r="F154" s="22">
        <v>2</v>
      </c>
      <c r="G154" s="61">
        <v>3</v>
      </c>
      <c r="H154" s="61">
        <v>4</v>
      </c>
      <c r="I154" s="145">
        <v>5</v>
      </c>
      <c r="J154" s="22">
        <v>6</v>
      </c>
      <c r="K154" s="229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1"/>
    </row>
    <row r="155" spans="1:34" ht="15.75" thickBot="1" x14ac:dyDescent="0.3">
      <c r="A155" s="118" t="s">
        <v>61</v>
      </c>
      <c r="B155" s="3" t="s">
        <v>845</v>
      </c>
      <c r="C155" s="3">
        <v>6</v>
      </c>
      <c r="D155" s="90" t="s">
        <v>257</v>
      </c>
      <c r="E155" s="23">
        <v>1</v>
      </c>
      <c r="F155" s="23">
        <v>2</v>
      </c>
      <c r="G155" s="23">
        <v>3</v>
      </c>
      <c r="H155" s="23">
        <v>4</v>
      </c>
      <c r="I155" s="23">
        <v>5</v>
      </c>
      <c r="J155" s="23">
        <v>6</v>
      </c>
      <c r="K155" s="234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6"/>
    </row>
    <row r="156" spans="1:34" ht="15.75" thickBot="1" x14ac:dyDescent="0.3">
      <c r="A156" s="80"/>
      <c r="B156" s="3" t="s">
        <v>846</v>
      </c>
      <c r="C156" s="3">
        <v>6</v>
      </c>
      <c r="D156" s="90" t="s">
        <v>257</v>
      </c>
      <c r="E156" s="24">
        <v>1</v>
      </c>
      <c r="F156" s="24">
        <v>2</v>
      </c>
      <c r="G156" s="61">
        <v>3</v>
      </c>
      <c r="H156" s="145">
        <v>4</v>
      </c>
      <c r="I156" s="61">
        <v>5</v>
      </c>
      <c r="J156" s="61">
        <v>6</v>
      </c>
      <c r="K156" s="229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1"/>
    </row>
    <row r="157" spans="1:34" ht="15.75" thickBot="1" x14ac:dyDescent="0.3">
      <c r="A157" s="80"/>
      <c r="B157" s="3" t="s">
        <v>847</v>
      </c>
      <c r="C157" s="3">
        <v>5</v>
      </c>
      <c r="D157" s="90" t="s">
        <v>257</v>
      </c>
      <c r="E157" s="24">
        <v>1</v>
      </c>
      <c r="F157" s="24">
        <v>2</v>
      </c>
      <c r="G157" s="61">
        <v>3</v>
      </c>
      <c r="H157" s="145">
        <v>4</v>
      </c>
      <c r="I157" s="61">
        <v>5</v>
      </c>
      <c r="J157" s="234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6"/>
    </row>
    <row r="158" spans="1:34" ht="15.75" thickBot="1" x14ac:dyDescent="0.3">
      <c r="A158" s="80"/>
      <c r="B158" s="3" t="s">
        <v>848</v>
      </c>
      <c r="C158" s="3">
        <v>10</v>
      </c>
      <c r="D158" s="90" t="s">
        <v>257</v>
      </c>
      <c r="E158" s="24">
        <v>1</v>
      </c>
      <c r="F158" s="24">
        <v>2</v>
      </c>
      <c r="G158" s="22">
        <v>3</v>
      </c>
      <c r="H158" s="147">
        <v>4</v>
      </c>
      <c r="I158" s="24">
        <v>5</v>
      </c>
      <c r="J158" s="147">
        <v>6</v>
      </c>
      <c r="K158" s="147">
        <v>7</v>
      </c>
      <c r="L158" s="22">
        <v>8</v>
      </c>
      <c r="M158" s="22">
        <v>9</v>
      </c>
      <c r="N158" s="22">
        <v>10</v>
      </c>
      <c r="O158" s="234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6"/>
    </row>
    <row r="159" spans="1:34" ht="15.75" thickBot="1" x14ac:dyDescent="0.3">
      <c r="A159" s="100"/>
      <c r="B159" s="34" t="s">
        <v>849</v>
      </c>
      <c r="C159" s="34">
        <v>9</v>
      </c>
      <c r="D159" s="90" t="s">
        <v>257</v>
      </c>
      <c r="E159" s="61">
        <v>1</v>
      </c>
      <c r="F159" s="24">
        <v>2</v>
      </c>
      <c r="G159" s="174">
        <v>3</v>
      </c>
      <c r="H159" s="174">
        <v>4</v>
      </c>
      <c r="I159" s="61">
        <v>5</v>
      </c>
      <c r="J159" s="174">
        <v>6</v>
      </c>
      <c r="K159" s="61">
        <v>7</v>
      </c>
      <c r="L159" s="24">
        <v>8</v>
      </c>
      <c r="M159" s="24">
        <v>9</v>
      </c>
      <c r="N159" s="234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6"/>
    </row>
    <row r="160" spans="1:34" ht="15.75" thickBot="1" x14ac:dyDescent="0.3">
      <c r="A160" s="51" t="s">
        <v>851</v>
      </c>
      <c r="B160" s="47"/>
      <c r="C160" s="47"/>
      <c r="D160" s="48"/>
      <c r="E160" s="249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3"/>
    </row>
    <row r="161" spans="1:34" ht="15.75" thickBot="1" x14ac:dyDescent="0.3">
      <c r="A161" s="80"/>
      <c r="B161" s="3" t="s">
        <v>852</v>
      </c>
      <c r="C161" s="3">
        <v>9</v>
      </c>
      <c r="D161" s="90" t="s">
        <v>853</v>
      </c>
      <c r="E161" s="22">
        <v>1</v>
      </c>
      <c r="F161" s="22">
        <v>2</v>
      </c>
      <c r="G161" s="22">
        <v>3</v>
      </c>
      <c r="H161" s="22">
        <v>4</v>
      </c>
      <c r="I161" s="22">
        <v>5</v>
      </c>
      <c r="J161" s="22">
        <v>6</v>
      </c>
      <c r="K161" s="22">
        <v>7</v>
      </c>
      <c r="L161" s="22">
        <v>8</v>
      </c>
      <c r="M161" s="22">
        <v>9</v>
      </c>
      <c r="N161" s="229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1"/>
    </row>
    <row r="162" spans="1:34" ht="15.75" thickBot="1" x14ac:dyDescent="0.3">
      <c r="A162" s="80"/>
      <c r="B162" s="3" t="s">
        <v>854</v>
      </c>
      <c r="C162" s="3">
        <v>8</v>
      </c>
      <c r="D162" s="90" t="s">
        <v>853</v>
      </c>
      <c r="E162" s="22">
        <v>1</v>
      </c>
      <c r="F162" s="22">
        <v>2</v>
      </c>
      <c r="G162" s="22">
        <v>3</v>
      </c>
      <c r="H162" s="22">
        <v>4</v>
      </c>
      <c r="I162" s="22">
        <v>5</v>
      </c>
      <c r="J162" s="22">
        <v>6</v>
      </c>
      <c r="K162" s="22">
        <v>7</v>
      </c>
      <c r="L162" s="22">
        <v>8</v>
      </c>
      <c r="M162" s="229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1"/>
    </row>
    <row r="163" spans="1:34" ht="15.75" thickBot="1" x14ac:dyDescent="0.3">
      <c r="A163" s="80"/>
      <c r="B163" s="3" t="s">
        <v>855</v>
      </c>
      <c r="C163" s="3">
        <v>11</v>
      </c>
      <c r="D163" s="90" t="s">
        <v>853</v>
      </c>
      <c r="E163" s="22">
        <v>1</v>
      </c>
      <c r="F163" s="22">
        <v>2</v>
      </c>
      <c r="G163" s="22">
        <v>3</v>
      </c>
      <c r="H163" s="22">
        <v>4</v>
      </c>
      <c r="I163" s="22">
        <v>5</v>
      </c>
      <c r="J163" s="22">
        <v>6</v>
      </c>
      <c r="K163" s="22">
        <v>7</v>
      </c>
      <c r="L163" s="22">
        <v>8</v>
      </c>
      <c r="M163" s="22">
        <v>9</v>
      </c>
      <c r="N163" s="22">
        <v>10</v>
      </c>
      <c r="O163" s="22">
        <v>11</v>
      </c>
      <c r="P163" s="229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1"/>
    </row>
    <row r="164" spans="1:34" ht="15.75" thickBot="1" x14ac:dyDescent="0.3">
      <c r="A164" s="80"/>
      <c r="B164" s="3" t="s">
        <v>856</v>
      </c>
      <c r="C164" s="3">
        <v>10</v>
      </c>
      <c r="D164" s="90" t="s">
        <v>853</v>
      </c>
      <c r="E164" s="22">
        <v>1</v>
      </c>
      <c r="F164" s="22">
        <v>2</v>
      </c>
      <c r="G164" s="22">
        <v>3</v>
      </c>
      <c r="H164" s="22">
        <v>4</v>
      </c>
      <c r="I164" s="22">
        <v>5</v>
      </c>
      <c r="J164" s="22">
        <v>6</v>
      </c>
      <c r="K164" s="22">
        <v>7</v>
      </c>
      <c r="L164" s="22">
        <v>8</v>
      </c>
      <c r="M164" s="22">
        <v>9</v>
      </c>
      <c r="N164" s="22">
        <v>10</v>
      </c>
      <c r="O164" s="229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1"/>
    </row>
    <row r="165" spans="1:34" ht="15.75" thickBot="1" x14ac:dyDescent="0.3">
      <c r="A165" s="80"/>
      <c r="B165" s="3" t="s">
        <v>857</v>
      </c>
      <c r="C165" s="3">
        <v>11</v>
      </c>
      <c r="D165" s="90" t="s">
        <v>853</v>
      </c>
      <c r="E165" s="22">
        <v>1</v>
      </c>
      <c r="F165" s="22">
        <v>2</v>
      </c>
      <c r="G165" s="22">
        <v>3</v>
      </c>
      <c r="H165" s="22">
        <v>4</v>
      </c>
      <c r="I165" s="22">
        <v>5</v>
      </c>
      <c r="J165" s="22">
        <v>6</v>
      </c>
      <c r="K165" s="22">
        <v>7</v>
      </c>
      <c r="L165" s="22">
        <v>8</v>
      </c>
      <c r="M165" s="22">
        <v>9</v>
      </c>
      <c r="N165" s="22">
        <v>10</v>
      </c>
      <c r="O165" s="22">
        <v>11</v>
      </c>
      <c r="P165" s="229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1"/>
    </row>
    <row r="166" spans="1:34" ht="15.75" thickBot="1" x14ac:dyDescent="0.3">
      <c r="A166" s="80"/>
      <c r="B166" s="3" t="s">
        <v>858</v>
      </c>
      <c r="C166" s="3">
        <v>11</v>
      </c>
      <c r="D166" s="90" t="s">
        <v>853</v>
      </c>
      <c r="E166" s="22">
        <v>1</v>
      </c>
      <c r="F166" s="22">
        <v>2</v>
      </c>
      <c r="G166" s="22">
        <v>3</v>
      </c>
      <c r="H166" s="22">
        <v>4</v>
      </c>
      <c r="I166" s="22">
        <v>5</v>
      </c>
      <c r="J166" s="22">
        <v>6</v>
      </c>
      <c r="K166" s="22">
        <v>7</v>
      </c>
      <c r="L166" s="22">
        <v>8</v>
      </c>
      <c r="M166" s="22">
        <v>9</v>
      </c>
      <c r="N166" s="22">
        <v>10</v>
      </c>
      <c r="O166" s="22">
        <v>11</v>
      </c>
      <c r="P166" s="229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1"/>
    </row>
    <row r="167" spans="1:34" ht="15.75" thickBot="1" x14ac:dyDescent="0.3">
      <c r="A167" s="80"/>
      <c r="B167" s="3" t="s">
        <v>859</v>
      </c>
      <c r="C167" s="3">
        <v>8</v>
      </c>
      <c r="D167" s="90" t="s">
        <v>853</v>
      </c>
      <c r="E167" s="22">
        <v>1</v>
      </c>
      <c r="F167" s="22">
        <v>2</v>
      </c>
      <c r="G167" s="22">
        <v>3</v>
      </c>
      <c r="H167" s="22">
        <v>4</v>
      </c>
      <c r="I167" s="22">
        <v>5</v>
      </c>
      <c r="J167" s="22">
        <v>6</v>
      </c>
      <c r="K167" s="22">
        <v>7</v>
      </c>
      <c r="L167" s="22">
        <v>8</v>
      </c>
      <c r="M167" s="229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1"/>
    </row>
    <row r="168" spans="1:34" ht="15.75" thickBot="1" x14ac:dyDescent="0.3">
      <c r="A168" s="80"/>
      <c r="B168" s="3" t="s">
        <v>860</v>
      </c>
      <c r="C168" s="3">
        <v>17</v>
      </c>
      <c r="D168" s="90" t="s">
        <v>853</v>
      </c>
      <c r="E168" s="22">
        <v>1</v>
      </c>
      <c r="F168" s="22">
        <v>2</v>
      </c>
      <c r="G168" s="22">
        <v>3</v>
      </c>
      <c r="H168" s="22">
        <v>4</v>
      </c>
      <c r="I168" s="22">
        <v>5</v>
      </c>
      <c r="J168" s="22">
        <v>6</v>
      </c>
      <c r="K168" s="22">
        <v>7</v>
      </c>
      <c r="L168" s="22">
        <v>8</v>
      </c>
      <c r="M168" s="22">
        <v>9</v>
      </c>
      <c r="N168" s="22">
        <v>10</v>
      </c>
      <c r="O168" s="22">
        <v>11</v>
      </c>
      <c r="P168" s="22">
        <v>12</v>
      </c>
      <c r="Q168" s="22">
        <v>13</v>
      </c>
      <c r="R168" s="22">
        <v>14</v>
      </c>
      <c r="S168" s="22">
        <v>15</v>
      </c>
      <c r="T168" s="22">
        <v>16</v>
      </c>
      <c r="U168" s="22">
        <v>17</v>
      </c>
      <c r="V168" s="229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1"/>
    </row>
    <row r="169" spans="1:34" ht="15.75" thickBot="1" x14ac:dyDescent="0.3">
      <c r="A169" s="80"/>
      <c r="B169" s="3" t="s">
        <v>861</v>
      </c>
      <c r="C169" s="3">
        <v>10</v>
      </c>
      <c r="D169" s="90" t="s">
        <v>853</v>
      </c>
      <c r="E169" s="22">
        <v>1</v>
      </c>
      <c r="F169" s="22">
        <v>2</v>
      </c>
      <c r="G169" s="22">
        <v>3</v>
      </c>
      <c r="H169" s="22">
        <v>4</v>
      </c>
      <c r="I169" s="22">
        <v>5</v>
      </c>
      <c r="J169" s="22">
        <v>6</v>
      </c>
      <c r="K169" s="22">
        <v>7</v>
      </c>
      <c r="L169" s="22">
        <v>8</v>
      </c>
      <c r="M169" s="22">
        <v>9</v>
      </c>
      <c r="N169" s="22">
        <v>10</v>
      </c>
      <c r="O169" s="229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1"/>
    </row>
    <row r="170" spans="1:34" ht="15.75" thickBot="1" x14ac:dyDescent="0.3">
      <c r="A170" s="80"/>
      <c r="B170" s="3" t="s">
        <v>862</v>
      </c>
      <c r="C170" s="3">
        <v>16</v>
      </c>
      <c r="D170" s="90" t="s">
        <v>853</v>
      </c>
      <c r="E170" s="64">
        <v>1</v>
      </c>
      <c r="F170" s="64">
        <v>2</v>
      </c>
      <c r="G170" s="64">
        <v>3</v>
      </c>
      <c r="H170" s="64">
        <v>4</v>
      </c>
      <c r="I170" s="64">
        <v>5</v>
      </c>
      <c r="J170" s="64">
        <v>6</v>
      </c>
      <c r="K170" s="64">
        <v>7</v>
      </c>
      <c r="L170" s="64">
        <v>8</v>
      </c>
      <c r="M170" s="64">
        <v>9</v>
      </c>
      <c r="N170" s="64">
        <v>10</v>
      </c>
      <c r="O170" s="64">
        <v>11</v>
      </c>
      <c r="P170" s="64">
        <v>12</v>
      </c>
      <c r="Q170" s="64">
        <v>13</v>
      </c>
      <c r="R170" s="64">
        <v>14</v>
      </c>
      <c r="S170" s="64">
        <v>15</v>
      </c>
      <c r="T170" s="64">
        <v>16</v>
      </c>
      <c r="U170" s="229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1"/>
    </row>
    <row r="171" spans="1:34" ht="15.75" thickBot="1" x14ac:dyDescent="0.3">
      <c r="A171" s="80"/>
      <c r="B171" s="3" t="s">
        <v>863</v>
      </c>
      <c r="C171" s="3">
        <v>10</v>
      </c>
      <c r="D171" s="90" t="s">
        <v>853</v>
      </c>
      <c r="E171" s="64">
        <v>1</v>
      </c>
      <c r="F171" s="64">
        <v>2</v>
      </c>
      <c r="G171" s="64">
        <v>3</v>
      </c>
      <c r="H171" s="64">
        <v>4</v>
      </c>
      <c r="I171" s="64">
        <v>5</v>
      </c>
      <c r="J171" s="64">
        <v>6</v>
      </c>
      <c r="K171" s="64">
        <v>7</v>
      </c>
      <c r="L171" s="64">
        <v>8</v>
      </c>
      <c r="M171" s="64">
        <v>9</v>
      </c>
      <c r="N171" s="64">
        <v>10</v>
      </c>
      <c r="O171" s="229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1"/>
    </row>
    <row r="172" spans="1:34" ht="15.75" thickBot="1" x14ac:dyDescent="0.3">
      <c r="A172" s="80"/>
      <c r="B172" s="3" t="s">
        <v>864</v>
      </c>
      <c r="C172" s="3">
        <v>12</v>
      </c>
      <c r="D172" s="90" t="s">
        <v>853</v>
      </c>
      <c r="E172" s="64">
        <v>1</v>
      </c>
      <c r="F172" s="64">
        <v>2</v>
      </c>
      <c r="G172" s="64">
        <v>3</v>
      </c>
      <c r="H172" s="64">
        <v>4</v>
      </c>
      <c r="I172" s="64">
        <v>5</v>
      </c>
      <c r="J172" s="64">
        <v>6</v>
      </c>
      <c r="K172" s="64">
        <v>7</v>
      </c>
      <c r="L172" s="64">
        <v>8</v>
      </c>
      <c r="M172" s="64">
        <v>9</v>
      </c>
      <c r="N172" s="64">
        <v>10</v>
      </c>
      <c r="O172" s="64">
        <v>11</v>
      </c>
      <c r="P172" s="64">
        <v>12</v>
      </c>
      <c r="Q172" s="229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1"/>
    </row>
    <row r="173" spans="1:34" ht="15.75" thickBot="1" x14ac:dyDescent="0.3">
      <c r="A173" s="118" t="s">
        <v>61</v>
      </c>
      <c r="B173" s="3" t="s">
        <v>865</v>
      </c>
      <c r="C173" s="3">
        <v>8</v>
      </c>
      <c r="D173" s="90" t="s">
        <v>853</v>
      </c>
      <c r="E173" s="24">
        <v>1</v>
      </c>
      <c r="F173" s="24">
        <v>2</v>
      </c>
      <c r="G173" s="24">
        <v>3</v>
      </c>
      <c r="H173" s="24">
        <v>4</v>
      </c>
      <c r="I173" s="24">
        <v>5</v>
      </c>
      <c r="J173" s="24">
        <v>6</v>
      </c>
      <c r="K173" s="24">
        <v>7</v>
      </c>
      <c r="L173" s="24">
        <v>8</v>
      </c>
      <c r="M173" s="229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1"/>
    </row>
    <row r="174" spans="1:34" ht="15.75" thickBot="1" x14ac:dyDescent="0.3">
      <c r="A174" s="80"/>
      <c r="B174" s="3" t="s">
        <v>866</v>
      </c>
      <c r="C174" s="3">
        <v>9</v>
      </c>
      <c r="D174" s="90" t="s">
        <v>853</v>
      </c>
      <c r="E174" s="22">
        <v>1</v>
      </c>
      <c r="F174" s="22">
        <v>2</v>
      </c>
      <c r="G174" s="22">
        <v>3</v>
      </c>
      <c r="H174" s="22">
        <v>4</v>
      </c>
      <c r="I174" s="22">
        <v>5</v>
      </c>
      <c r="J174" s="22">
        <v>6</v>
      </c>
      <c r="K174" s="22">
        <v>7</v>
      </c>
      <c r="L174" s="22">
        <v>8</v>
      </c>
      <c r="M174" s="22">
        <v>9</v>
      </c>
      <c r="N174" s="229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1"/>
    </row>
    <row r="175" spans="1:34" ht="15.75" thickBot="1" x14ac:dyDescent="0.3">
      <c r="A175" s="80"/>
      <c r="B175" s="3" t="s">
        <v>867</v>
      </c>
      <c r="C175" s="3">
        <v>17</v>
      </c>
      <c r="D175" s="90" t="s">
        <v>853</v>
      </c>
      <c r="E175" s="22">
        <v>1</v>
      </c>
      <c r="F175" s="22">
        <v>2</v>
      </c>
      <c r="G175" s="22">
        <v>3</v>
      </c>
      <c r="H175" s="22">
        <v>4</v>
      </c>
      <c r="I175" s="22">
        <v>5</v>
      </c>
      <c r="J175" s="22">
        <v>6</v>
      </c>
      <c r="K175" s="22">
        <v>7</v>
      </c>
      <c r="L175" s="22">
        <v>8</v>
      </c>
      <c r="M175" s="22">
        <v>9</v>
      </c>
      <c r="N175" s="22">
        <v>10</v>
      </c>
      <c r="O175" s="22">
        <v>11</v>
      </c>
      <c r="P175" s="22">
        <v>12</v>
      </c>
      <c r="Q175" s="22">
        <v>13</v>
      </c>
      <c r="R175" s="22">
        <v>14</v>
      </c>
      <c r="S175" s="22">
        <v>15</v>
      </c>
      <c r="T175" s="22">
        <v>16</v>
      </c>
      <c r="U175" s="22">
        <v>17</v>
      </c>
      <c r="V175" s="229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1"/>
    </row>
    <row r="176" spans="1:34" ht="15.75" thickBot="1" x14ac:dyDescent="0.3">
      <c r="A176" s="100"/>
      <c r="B176" s="34" t="s">
        <v>868</v>
      </c>
      <c r="C176" s="34">
        <v>10</v>
      </c>
      <c r="D176" s="90" t="s">
        <v>853</v>
      </c>
      <c r="E176" s="22">
        <v>1</v>
      </c>
      <c r="F176" s="22">
        <v>2</v>
      </c>
      <c r="G176" s="22">
        <v>3</v>
      </c>
      <c r="H176" s="22">
        <v>4</v>
      </c>
      <c r="I176" s="22">
        <v>5</v>
      </c>
      <c r="J176" s="22">
        <v>6</v>
      </c>
      <c r="K176" s="22">
        <v>7</v>
      </c>
      <c r="L176" s="22">
        <v>8</v>
      </c>
      <c r="M176" s="22">
        <v>9</v>
      </c>
      <c r="N176" s="22">
        <v>10</v>
      </c>
      <c r="O176" s="229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1"/>
    </row>
    <row r="177" spans="1:34" ht="15.75" thickBot="1" x14ac:dyDescent="0.3">
      <c r="A177" s="51" t="s">
        <v>257</v>
      </c>
      <c r="B177" s="47"/>
      <c r="C177" s="47"/>
      <c r="D177" s="48"/>
      <c r="E177" s="249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3"/>
    </row>
    <row r="178" spans="1:34" ht="15.75" thickBot="1" x14ac:dyDescent="0.3">
      <c r="A178" s="117" t="s">
        <v>61</v>
      </c>
      <c r="B178" s="34" t="s">
        <v>869</v>
      </c>
      <c r="C178" s="34">
        <v>4</v>
      </c>
      <c r="D178" s="59" t="s">
        <v>257</v>
      </c>
      <c r="E178" s="23">
        <v>1</v>
      </c>
      <c r="F178" s="23">
        <v>2</v>
      </c>
      <c r="G178" s="23">
        <v>3</v>
      </c>
      <c r="H178" s="23">
        <v>4</v>
      </c>
      <c r="I178" s="234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6"/>
    </row>
    <row r="179" spans="1:34" ht="15.75" thickBot="1" x14ac:dyDescent="0.3">
      <c r="A179" s="92" t="s">
        <v>870</v>
      </c>
      <c r="B179" s="47"/>
      <c r="C179" s="47"/>
      <c r="D179" s="48"/>
      <c r="E179" s="249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3"/>
    </row>
    <row r="180" spans="1:34" ht="15.75" thickBot="1" x14ac:dyDescent="0.3">
      <c r="A180" s="118"/>
      <c r="B180" s="3" t="s">
        <v>871</v>
      </c>
      <c r="C180" s="3">
        <v>7</v>
      </c>
      <c r="D180" s="90" t="s">
        <v>152</v>
      </c>
      <c r="E180" s="22">
        <v>1</v>
      </c>
      <c r="F180" s="22">
        <v>2</v>
      </c>
      <c r="G180" s="22">
        <v>3</v>
      </c>
      <c r="H180" s="22">
        <v>4</v>
      </c>
      <c r="I180" s="22">
        <v>5</v>
      </c>
      <c r="J180" s="22">
        <v>6</v>
      </c>
      <c r="K180" s="22">
        <v>7</v>
      </c>
      <c r="L180" s="240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2"/>
    </row>
    <row r="181" spans="1:34" ht="15.75" thickBot="1" x14ac:dyDescent="0.3">
      <c r="A181" s="118"/>
      <c r="B181" s="3" t="s">
        <v>872</v>
      </c>
      <c r="C181" s="3">
        <v>10</v>
      </c>
      <c r="D181" s="90" t="s">
        <v>152</v>
      </c>
      <c r="E181" s="22">
        <v>1</v>
      </c>
      <c r="F181" s="22">
        <v>2</v>
      </c>
      <c r="G181" s="22">
        <v>3</v>
      </c>
      <c r="H181" s="22">
        <v>4</v>
      </c>
      <c r="I181" s="22">
        <v>5</v>
      </c>
      <c r="J181" s="24">
        <v>6</v>
      </c>
      <c r="K181" s="22">
        <v>7</v>
      </c>
      <c r="L181" s="22">
        <v>8</v>
      </c>
      <c r="M181" s="22">
        <v>9</v>
      </c>
      <c r="N181" s="24">
        <v>10</v>
      </c>
      <c r="O181" s="229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1"/>
    </row>
    <row r="182" spans="1:34" ht="15.75" thickBot="1" x14ac:dyDescent="0.3">
      <c r="A182" s="118" t="s">
        <v>61</v>
      </c>
      <c r="B182" s="3" t="s">
        <v>873</v>
      </c>
      <c r="C182" s="3">
        <v>11</v>
      </c>
      <c r="D182" s="90" t="s">
        <v>152</v>
      </c>
      <c r="E182" s="23">
        <v>1</v>
      </c>
      <c r="F182" s="23">
        <v>2</v>
      </c>
      <c r="G182" s="23">
        <v>3</v>
      </c>
      <c r="H182" s="23">
        <v>4</v>
      </c>
      <c r="I182" s="23">
        <v>5</v>
      </c>
      <c r="J182" s="23">
        <v>6</v>
      </c>
      <c r="K182" s="23">
        <v>7</v>
      </c>
      <c r="L182" s="23">
        <v>8</v>
      </c>
      <c r="M182" s="23">
        <v>9</v>
      </c>
      <c r="N182" s="23">
        <v>10</v>
      </c>
      <c r="O182" s="23">
        <v>11</v>
      </c>
      <c r="P182" s="237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9"/>
    </row>
    <row r="183" spans="1:34" ht="15.75" thickBot="1" x14ac:dyDescent="0.3">
      <c r="A183" s="80"/>
      <c r="B183" s="3" t="s">
        <v>874</v>
      </c>
      <c r="C183" s="3">
        <v>5</v>
      </c>
      <c r="D183" s="90" t="s">
        <v>152</v>
      </c>
      <c r="E183" s="22">
        <v>1</v>
      </c>
      <c r="F183" s="22">
        <v>2</v>
      </c>
      <c r="G183" s="22">
        <v>3</v>
      </c>
      <c r="H183" s="22">
        <v>4</v>
      </c>
      <c r="I183" s="22">
        <v>5</v>
      </c>
      <c r="J183" s="240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2"/>
    </row>
    <row r="184" spans="1:34" ht="15.75" thickBot="1" x14ac:dyDescent="0.3">
      <c r="A184" s="80"/>
      <c r="B184" s="3" t="s">
        <v>875</v>
      </c>
      <c r="C184" s="3">
        <v>10</v>
      </c>
      <c r="D184" s="90" t="s">
        <v>152</v>
      </c>
      <c r="E184" s="22">
        <v>1</v>
      </c>
      <c r="F184" s="22">
        <v>2</v>
      </c>
      <c r="G184" s="22">
        <v>3</v>
      </c>
      <c r="H184" s="22">
        <v>4</v>
      </c>
      <c r="I184" s="22">
        <v>5</v>
      </c>
      <c r="J184" s="22">
        <v>6</v>
      </c>
      <c r="K184" s="22">
        <v>7</v>
      </c>
      <c r="L184" s="22">
        <v>8</v>
      </c>
      <c r="M184" s="22">
        <v>9</v>
      </c>
      <c r="N184" s="22">
        <v>10</v>
      </c>
      <c r="O184" s="229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1"/>
    </row>
    <row r="185" spans="1:34" ht="15.75" thickBot="1" x14ac:dyDescent="0.3">
      <c r="A185" s="80"/>
      <c r="B185" s="3" t="s">
        <v>876</v>
      </c>
      <c r="C185" s="3">
        <v>6</v>
      </c>
      <c r="D185" s="90" t="s">
        <v>152</v>
      </c>
      <c r="E185" s="22">
        <v>1</v>
      </c>
      <c r="F185" s="22">
        <v>2</v>
      </c>
      <c r="G185" s="22">
        <v>3</v>
      </c>
      <c r="H185" s="22">
        <v>4</v>
      </c>
      <c r="I185" s="22">
        <v>5</v>
      </c>
      <c r="J185" s="22">
        <v>6</v>
      </c>
      <c r="K185" s="229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1"/>
    </row>
    <row r="186" spans="1:34" ht="15.75" thickBot="1" x14ac:dyDescent="0.3">
      <c r="A186" s="118" t="s">
        <v>61</v>
      </c>
      <c r="B186" s="3" t="s">
        <v>877</v>
      </c>
      <c r="C186" s="3">
        <v>10</v>
      </c>
      <c r="D186" s="90" t="s">
        <v>152</v>
      </c>
      <c r="E186" s="23">
        <v>1</v>
      </c>
      <c r="F186" s="23">
        <v>2</v>
      </c>
      <c r="G186" s="23">
        <v>3</v>
      </c>
      <c r="H186" s="23">
        <v>4</v>
      </c>
      <c r="I186" s="23">
        <v>5</v>
      </c>
      <c r="J186" s="23">
        <v>6</v>
      </c>
      <c r="K186" s="23">
        <v>7</v>
      </c>
      <c r="L186" s="23">
        <v>8</v>
      </c>
      <c r="M186" s="23">
        <v>9</v>
      </c>
      <c r="N186" s="23">
        <v>10</v>
      </c>
      <c r="O186" s="237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9"/>
    </row>
    <row r="187" spans="1:34" ht="15.75" thickBot="1" x14ac:dyDescent="0.3">
      <c r="A187" s="117" t="s">
        <v>61</v>
      </c>
      <c r="B187" s="34" t="s">
        <v>878</v>
      </c>
      <c r="C187" s="34">
        <v>5</v>
      </c>
      <c r="D187" s="90" t="s">
        <v>152</v>
      </c>
      <c r="E187" s="23">
        <v>1</v>
      </c>
      <c r="F187" s="23">
        <v>2</v>
      </c>
      <c r="G187" s="23">
        <v>3</v>
      </c>
      <c r="H187" s="23">
        <v>4</v>
      </c>
      <c r="I187" s="23">
        <v>5</v>
      </c>
      <c r="J187" s="237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9"/>
    </row>
    <row r="188" spans="1:34" ht="15.75" thickBot="1" x14ac:dyDescent="0.3">
      <c r="A188" s="51" t="s">
        <v>879</v>
      </c>
      <c r="B188" s="47"/>
      <c r="C188" s="47"/>
      <c r="D188" s="48"/>
      <c r="E188" s="249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3"/>
    </row>
    <row r="189" spans="1:34" ht="15.75" thickBot="1" x14ac:dyDescent="0.3">
      <c r="A189" s="118"/>
      <c r="B189" s="3" t="s">
        <v>883</v>
      </c>
      <c r="C189" s="3">
        <v>8</v>
      </c>
      <c r="D189" s="90" t="s">
        <v>884</v>
      </c>
      <c r="E189" s="23">
        <v>1</v>
      </c>
      <c r="F189" s="23">
        <v>2</v>
      </c>
      <c r="G189" s="23">
        <v>3</v>
      </c>
      <c r="H189" s="23">
        <v>4</v>
      </c>
      <c r="I189" s="23">
        <v>5</v>
      </c>
      <c r="J189" s="23">
        <v>6</v>
      </c>
      <c r="K189" s="23">
        <v>7</v>
      </c>
      <c r="L189" s="23">
        <v>8</v>
      </c>
      <c r="M189" s="234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6"/>
    </row>
    <row r="190" spans="1:34" ht="15.75" thickBot="1" x14ac:dyDescent="0.3">
      <c r="A190" s="119"/>
      <c r="B190" s="3" t="s">
        <v>885</v>
      </c>
      <c r="C190" s="3">
        <v>8</v>
      </c>
      <c r="D190" s="90"/>
      <c r="E190" s="22">
        <v>1</v>
      </c>
      <c r="F190" s="23">
        <v>2</v>
      </c>
      <c r="G190" s="23">
        <v>3</v>
      </c>
      <c r="H190" s="23">
        <v>4</v>
      </c>
      <c r="I190" s="23">
        <v>5</v>
      </c>
      <c r="J190" s="23">
        <v>6</v>
      </c>
      <c r="K190" s="22">
        <v>7</v>
      </c>
      <c r="L190" s="23">
        <v>8</v>
      </c>
      <c r="M190" s="229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1"/>
    </row>
    <row r="191" spans="1:34" ht="15.75" thickBot="1" x14ac:dyDescent="0.3">
      <c r="A191" s="100"/>
      <c r="B191" s="34" t="s">
        <v>887</v>
      </c>
      <c r="C191" s="34">
        <v>9</v>
      </c>
      <c r="D191" s="59" t="s">
        <v>257</v>
      </c>
      <c r="E191" s="23">
        <v>1</v>
      </c>
      <c r="F191" s="23">
        <v>2</v>
      </c>
      <c r="G191" s="23">
        <v>3</v>
      </c>
      <c r="H191" s="23">
        <v>4</v>
      </c>
      <c r="I191" s="23">
        <v>5</v>
      </c>
      <c r="J191" s="23">
        <v>6</v>
      </c>
      <c r="K191" s="23">
        <v>7</v>
      </c>
      <c r="L191" s="23">
        <v>8</v>
      </c>
      <c r="M191" s="23">
        <v>9</v>
      </c>
      <c r="N191" s="234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6"/>
    </row>
    <row r="192" spans="1:34" s="163" customFormat="1" ht="15.75" thickBot="1" x14ac:dyDescent="0.3">
      <c r="A192" s="80" t="s">
        <v>949</v>
      </c>
      <c r="B192" s="164"/>
      <c r="C192" s="164"/>
      <c r="D192" s="162"/>
      <c r="E192" s="249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3"/>
    </row>
    <row r="193" spans="1:34" ht="15.75" thickBot="1" x14ac:dyDescent="0.3">
      <c r="A193" s="118" t="s">
        <v>61</v>
      </c>
      <c r="B193" s="166" t="s">
        <v>908</v>
      </c>
      <c r="C193" s="165">
        <v>15</v>
      </c>
      <c r="D193" s="162" t="s">
        <v>256</v>
      </c>
      <c r="E193" s="23">
        <v>1</v>
      </c>
      <c r="F193" s="23">
        <v>2</v>
      </c>
      <c r="G193" s="23">
        <v>3</v>
      </c>
      <c r="H193" s="23">
        <v>4</v>
      </c>
      <c r="I193" s="23">
        <v>5</v>
      </c>
      <c r="J193" s="23">
        <v>6</v>
      </c>
      <c r="K193" s="23">
        <v>7</v>
      </c>
      <c r="L193" s="23">
        <v>8</v>
      </c>
      <c r="M193" s="23">
        <v>9</v>
      </c>
      <c r="N193" s="23">
        <v>10</v>
      </c>
      <c r="O193" s="23">
        <v>11</v>
      </c>
      <c r="P193" s="23">
        <v>12</v>
      </c>
      <c r="Q193" s="23">
        <v>13</v>
      </c>
      <c r="R193" s="23">
        <v>14</v>
      </c>
      <c r="S193" s="23">
        <v>15</v>
      </c>
      <c r="T193" s="229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1"/>
    </row>
    <row r="194" spans="1:34" ht="15.75" thickBot="1" x14ac:dyDescent="0.3">
      <c r="A194" s="118" t="s">
        <v>61</v>
      </c>
      <c r="B194" s="166" t="s">
        <v>909</v>
      </c>
      <c r="C194" s="165">
        <v>17</v>
      </c>
      <c r="D194" s="162" t="s">
        <v>256</v>
      </c>
      <c r="E194" s="23">
        <v>1</v>
      </c>
      <c r="F194" s="23">
        <v>2</v>
      </c>
      <c r="G194" s="23">
        <v>3</v>
      </c>
      <c r="H194" s="23">
        <v>4</v>
      </c>
      <c r="I194" s="23">
        <v>5</v>
      </c>
      <c r="J194" s="23">
        <v>6</v>
      </c>
      <c r="K194" s="23">
        <v>7</v>
      </c>
      <c r="L194" s="23">
        <v>8</v>
      </c>
      <c r="M194" s="23">
        <v>9</v>
      </c>
      <c r="N194" s="23">
        <v>10</v>
      </c>
      <c r="O194" s="23">
        <v>11</v>
      </c>
      <c r="P194" s="23">
        <v>12</v>
      </c>
      <c r="Q194" s="23">
        <v>13</v>
      </c>
      <c r="R194" s="23">
        <v>14</v>
      </c>
      <c r="S194" s="23">
        <v>15</v>
      </c>
      <c r="T194" s="23">
        <v>16</v>
      </c>
      <c r="U194" s="23">
        <v>17</v>
      </c>
      <c r="V194" s="229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1"/>
    </row>
    <row r="195" spans="1:34" ht="15.75" thickBot="1" x14ac:dyDescent="0.3">
      <c r="A195" s="118" t="s">
        <v>61</v>
      </c>
      <c r="B195" s="166" t="s">
        <v>910</v>
      </c>
      <c r="C195" s="165">
        <v>20</v>
      </c>
      <c r="D195" s="162" t="s">
        <v>256</v>
      </c>
      <c r="E195" s="23">
        <v>1</v>
      </c>
      <c r="F195" s="23">
        <v>2</v>
      </c>
      <c r="G195" s="23">
        <v>3</v>
      </c>
      <c r="H195" s="23">
        <v>4</v>
      </c>
      <c r="I195" s="23">
        <v>5</v>
      </c>
      <c r="J195" s="23">
        <v>6</v>
      </c>
      <c r="K195" s="23">
        <v>7</v>
      </c>
      <c r="L195" s="23">
        <v>8</v>
      </c>
      <c r="M195" s="23">
        <v>9</v>
      </c>
      <c r="N195" s="23">
        <v>10</v>
      </c>
      <c r="O195" s="23">
        <v>11</v>
      </c>
      <c r="P195" s="23">
        <v>12</v>
      </c>
      <c r="Q195" s="23">
        <v>13</v>
      </c>
      <c r="R195" s="23">
        <v>14</v>
      </c>
      <c r="S195" s="23">
        <v>15</v>
      </c>
      <c r="T195" s="23">
        <v>16</v>
      </c>
      <c r="U195" s="23">
        <v>17</v>
      </c>
      <c r="V195" s="23">
        <v>18</v>
      </c>
      <c r="W195" s="23">
        <v>19</v>
      </c>
      <c r="X195" s="23">
        <v>20</v>
      </c>
      <c r="Y195" s="229"/>
      <c r="Z195" s="230"/>
      <c r="AA195" s="230"/>
      <c r="AB195" s="230"/>
      <c r="AC195" s="230"/>
      <c r="AD195" s="230"/>
      <c r="AE195" s="230"/>
      <c r="AF195" s="230"/>
      <c r="AG195" s="230"/>
      <c r="AH195" s="231"/>
    </row>
    <row r="196" spans="1:34" ht="15.75" thickBot="1" x14ac:dyDescent="0.3">
      <c r="A196" s="118" t="s">
        <v>61</v>
      </c>
      <c r="B196" s="166" t="s">
        <v>911</v>
      </c>
      <c r="C196" s="165">
        <v>17</v>
      </c>
      <c r="D196" s="162" t="s">
        <v>256</v>
      </c>
      <c r="E196" s="23">
        <v>1</v>
      </c>
      <c r="F196" s="23">
        <v>2</v>
      </c>
      <c r="G196" s="23">
        <v>3</v>
      </c>
      <c r="H196" s="23">
        <v>4</v>
      </c>
      <c r="I196" s="23">
        <v>5</v>
      </c>
      <c r="J196" s="23">
        <v>6</v>
      </c>
      <c r="K196" s="23">
        <v>7</v>
      </c>
      <c r="L196" s="23">
        <v>8</v>
      </c>
      <c r="M196" s="23">
        <v>9</v>
      </c>
      <c r="N196" s="23">
        <v>10</v>
      </c>
      <c r="O196" s="23">
        <v>11</v>
      </c>
      <c r="P196" s="23">
        <v>12</v>
      </c>
      <c r="Q196" s="23">
        <v>13</v>
      </c>
      <c r="R196" s="23">
        <v>14</v>
      </c>
      <c r="S196" s="23">
        <v>15</v>
      </c>
      <c r="T196" s="23">
        <v>16</v>
      </c>
      <c r="U196" s="23">
        <v>17</v>
      </c>
      <c r="V196" s="229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1"/>
    </row>
    <row r="197" spans="1:34" ht="15.75" thickBot="1" x14ac:dyDescent="0.3">
      <c r="A197" s="118" t="s">
        <v>61</v>
      </c>
      <c r="B197" s="166" t="s">
        <v>912</v>
      </c>
      <c r="C197" s="165">
        <v>13</v>
      </c>
      <c r="D197" s="162" t="s">
        <v>256</v>
      </c>
      <c r="E197" s="23">
        <v>1</v>
      </c>
      <c r="F197" s="23">
        <v>2</v>
      </c>
      <c r="G197" s="23">
        <v>3</v>
      </c>
      <c r="H197" s="23">
        <v>4</v>
      </c>
      <c r="I197" s="23">
        <v>5</v>
      </c>
      <c r="J197" s="23">
        <v>6</v>
      </c>
      <c r="K197" s="23">
        <v>7</v>
      </c>
      <c r="L197" s="23">
        <v>8</v>
      </c>
      <c r="M197" s="23">
        <v>9</v>
      </c>
      <c r="N197" s="23">
        <v>10</v>
      </c>
      <c r="O197" s="23">
        <v>11</v>
      </c>
      <c r="P197" s="23">
        <v>12</v>
      </c>
      <c r="Q197" s="23">
        <v>13</v>
      </c>
      <c r="R197" s="229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1"/>
    </row>
    <row r="198" spans="1:34" ht="15.75" thickBot="1" x14ac:dyDescent="0.3">
      <c r="A198" s="118" t="s">
        <v>61</v>
      </c>
      <c r="B198" s="166" t="s">
        <v>913</v>
      </c>
      <c r="C198" s="165">
        <v>13</v>
      </c>
      <c r="D198" s="162" t="s">
        <v>256</v>
      </c>
      <c r="E198" s="23">
        <v>1</v>
      </c>
      <c r="F198" s="23">
        <v>2</v>
      </c>
      <c r="G198" s="23">
        <v>3</v>
      </c>
      <c r="H198" s="23">
        <v>4</v>
      </c>
      <c r="I198" s="23">
        <v>5</v>
      </c>
      <c r="J198" s="23">
        <v>6</v>
      </c>
      <c r="K198" s="23">
        <v>7</v>
      </c>
      <c r="L198" s="23">
        <v>8</v>
      </c>
      <c r="M198" s="23">
        <v>9</v>
      </c>
      <c r="N198" s="23">
        <v>10</v>
      </c>
      <c r="O198" s="23">
        <v>11</v>
      </c>
      <c r="P198" s="23">
        <v>12</v>
      </c>
      <c r="Q198" s="23">
        <v>13</v>
      </c>
      <c r="R198" s="229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1"/>
    </row>
    <row r="199" spans="1:34" ht="15.75" thickBot="1" x14ac:dyDescent="0.3">
      <c r="A199" s="118" t="s">
        <v>61</v>
      </c>
      <c r="B199" s="166" t="s">
        <v>914</v>
      </c>
      <c r="C199" s="165">
        <v>13</v>
      </c>
      <c r="D199" s="162" t="s">
        <v>256</v>
      </c>
      <c r="E199" s="23">
        <v>1</v>
      </c>
      <c r="F199" s="23">
        <v>2</v>
      </c>
      <c r="G199" s="23">
        <v>3</v>
      </c>
      <c r="H199" s="23">
        <v>4</v>
      </c>
      <c r="I199" s="23">
        <v>5</v>
      </c>
      <c r="J199" s="23">
        <v>6</v>
      </c>
      <c r="K199" s="23">
        <v>7</v>
      </c>
      <c r="L199" s="23">
        <v>8</v>
      </c>
      <c r="M199" s="23">
        <v>9</v>
      </c>
      <c r="N199" s="23">
        <v>10</v>
      </c>
      <c r="O199" s="23">
        <v>11</v>
      </c>
      <c r="P199" s="23">
        <v>12</v>
      </c>
      <c r="Q199" s="23">
        <v>13</v>
      </c>
      <c r="R199" s="229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1"/>
    </row>
    <row r="200" spans="1:34" ht="15.75" thickBot="1" x14ac:dyDescent="0.3">
      <c r="A200" s="118" t="s">
        <v>61</v>
      </c>
      <c r="B200" s="166" t="s">
        <v>915</v>
      </c>
      <c r="C200" s="165">
        <v>15</v>
      </c>
      <c r="D200" s="162" t="s">
        <v>256</v>
      </c>
      <c r="E200" s="23">
        <v>1</v>
      </c>
      <c r="F200" s="23">
        <v>2</v>
      </c>
      <c r="G200" s="23">
        <v>3</v>
      </c>
      <c r="H200" s="23">
        <v>4</v>
      </c>
      <c r="I200" s="23">
        <v>5</v>
      </c>
      <c r="J200" s="23">
        <v>6</v>
      </c>
      <c r="K200" s="23">
        <v>7</v>
      </c>
      <c r="L200" s="23">
        <v>8</v>
      </c>
      <c r="M200" s="23">
        <v>9</v>
      </c>
      <c r="N200" s="23">
        <v>10</v>
      </c>
      <c r="O200" s="23">
        <v>11</v>
      </c>
      <c r="P200" s="23">
        <v>12</v>
      </c>
      <c r="Q200" s="23">
        <v>13</v>
      </c>
      <c r="R200" s="23">
        <v>14</v>
      </c>
      <c r="S200" s="23">
        <v>15</v>
      </c>
      <c r="T200" s="258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259"/>
      <c r="AH200" s="260"/>
    </row>
    <row r="201" spans="1:34" ht="15.75" thickBot="1" x14ac:dyDescent="0.3">
      <c r="A201" s="118" t="s">
        <v>61</v>
      </c>
      <c r="B201" s="166" t="s">
        <v>916</v>
      </c>
      <c r="C201" s="165">
        <v>17</v>
      </c>
      <c r="D201" s="162" t="s">
        <v>256</v>
      </c>
      <c r="E201" s="23">
        <v>1</v>
      </c>
      <c r="F201" s="23">
        <v>2</v>
      </c>
      <c r="G201" s="23">
        <v>3</v>
      </c>
      <c r="H201" s="23">
        <v>4</v>
      </c>
      <c r="I201" s="23">
        <v>5</v>
      </c>
      <c r="J201" s="23">
        <v>6</v>
      </c>
      <c r="K201" s="23">
        <v>7</v>
      </c>
      <c r="L201" s="23">
        <v>8</v>
      </c>
      <c r="M201" s="23">
        <v>9</v>
      </c>
      <c r="N201" s="23">
        <v>10</v>
      </c>
      <c r="O201" s="23">
        <v>11</v>
      </c>
      <c r="P201" s="23">
        <v>12</v>
      </c>
      <c r="Q201" s="23">
        <v>13</v>
      </c>
      <c r="R201" s="23">
        <v>14</v>
      </c>
      <c r="S201" s="23">
        <v>15</v>
      </c>
      <c r="T201" s="23">
        <v>16</v>
      </c>
      <c r="U201" s="23">
        <v>17</v>
      </c>
      <c r="V201" s="229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1"/>
    </row>
    <row r="202" spans="1:34" ht="15.75" thickBot="1" x14ac:dyDescent="0.3">
      <c r="A202" s="118" t="s">
        <v>61</v>
      </c>
      <c r="B202" s="166" t="s">
        <v>917</v>
      </c>
      <c r="C202" s="165">
        <v>8</v>
      </c>
      <c r="D202" s="162" t="s">
        <v>256</v>
      </c>
      <c r="E202" s="23">
        <v>1</v>
      </c>
      <c r="F202" s="23">
        <v>2</v>
      </c>
      <c r="G202" s="23">
        <v>3</v>
      </c>
      <c r="H202" s="23">
        <v>4</v>
      </c>
      <c r="I202" s="23">
        <v>5</v>
      </c>
      <c r="J202" s="23">
        <v>6</v>
      </c>
      <c r="K202" s="23">
        <v>7</v>
      </c>
      <c r="L202" s="23">
        <v>8</v>
      </c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1"/>
    </row>
    <row r="203" spans="1:34" ht="15.75" thickBot="1" x14ac:dyDescent="0.3">
      <c r="A203" s="51" t="s">
        <v>888</v>
      </c>
      <c r="B203" s="47"/>
      <c r="C203" s="47"/>
      <c r="D203" s="48"/>
      <c r="E203" s="249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3"/>
    </row>
    <row r="204" spans="1:34" ht="15.75" thickBot="1" x14ac:dyDescent="0.3">
      <c r="A204" s="80"/>
      <c r="B204" s="3" t="s">
        <v>889</v>
      </c>
      <c r="C204" s="3">
        <v>14</v>
      </c>
      <c r="D204" s="90" t="s">
        <v>152</v>
      </c>
      <c r="E204" s="22">
        <v>1</v>
      </c>
      <c r="F204" s="22">
        <v>2</v>
      </c>
      <c r="G204" s="22">
        <v>3</v>
      </c>
      <c r="H204" s="22">
        <v>4</v>
      </c>
      <c r="I204" s="22">
        <v>5</v>
      </c>
      <c r="J204" s="22">
        <v>6</v>
      </c>
      <c r="K204" s="22">
        <v>7</v>
      </c>
      <c r="L204" s="22">
        <v>8</v>
      </c>
      <c r="M204" s="22">
        <v>9</v>
      </c>
      <c r="N204" s="22">
        <v>10</v>
      </c>
      <c r="O204" s="22">
        <v>11</v>
      </c>
      <c r="P204" s="22">
        <v>12</v>
      </c>
      <c r="Q204" s="22">
        <v>13</v>
      </c>
      <c r="R204" s="22">
        <v>14</v>
      </c>
      <c r="S204" s="229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1"/>
    </row>
    <row r="205" spans="1:34" ht="15.75" thickBot="1" x14ac:dyDescent="0.3">
      <c r="A205" s="80"/>
      <c r="B205" s="3" t="s">
        <v>890</v>
      </c>
      <c r="C205" s="3">
        <v>9</v>
      </c>
      <c r="D205" s="90" t="s">
        <v>152</v>
      </c>
      <c r="E205" s="22">
        <v>1</v>
      </c>
      <c r="F205" s="22">
        <v>2</v>
      </c>
      <c r="G205" s="22">
        <v>3</v>
      </c>
      <c r="H205" s="22">
        <v>4</v>
      </c>
      <c r="I205" s="22">
        <v>5</v>
      </c>
      <c r="J205" s="22">
        <v>6</v>
      </c>
      <c r="K205" s="22">
        <v>7</v>
      </c>
      <c r="L205" s="22">
        <v>8</v>
      </c>
      <c r="M205" s="22">
        <v>9</v>
      </c>
      <c r="N205" s="229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1"/>
    </row>
    <row r="206" spans="1:34" ht="15.75" thickBot="1" x14ac:dyDescent="0.3">
      <c r="A206" s="80"/>
      <c r="B206" s="3" t="s">
        <v>891</v>
      </c>
      <c r="C206" s="3">
        <v>12</v>
      </c>
      <c r="D206" s="90" t="s">
        <v>152</v>
      </c>
      <c r="E206" s="24">
        <v>1</v>
      </c>
      <c r="F206" s="24">
        <v>2</v>
      </c>
      <c r="G206" s="24">
        <v>3</v>
      </c>
      <c r="H206" s="24">
        <v>4</v>
      </c>
      <c r="I206" s="24">
        <v>5</v>
      </c>
      <c r="J206" s="24">
        <v>6</v>
      </c>
      <c r="K206" s="24">
        <v>7</v>
      </c>
      <c r="L206" s="24">
        <v>8</v>
      </c>
      <c r="M206" s="24">
        <v>9</v>
      </c>
      <c r="N206" s="24">
        <v>10</v>
      </c>
      <c r="O206" s="24">
        <v>11</v>
      </c>
      <c r="P206" s="24">
        <v>12</v>
      </c>
      <c r="Q206" s="229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1"/>
    </row>
    <row r="207" spans="1:34" ht="15.75" thickBot="1" x14ac:dyDescent="0.3">
      <c r="A207" s="80"/>
      <c r="B207" s="3" t="s">
        <v>892</v>
      </c>
      <c r="C207" s="3">
        <v>10</v>
      </c>
      <c r="D207" s="90" t="s">
        <v>152</v>
      </c>
      <c r="E207" s="22">
        <v>1</v>
      </c>
      <c r="F207" s="22">
        <v>2</v>
      </c>
      <c r="G207" s="22">
        <v>3</v>
      </c>
      <c r="H207" s="22">
        <v>4</v>
      </c>
      <c r="I207" s="22">
        <v>5</v>
      </c>
      <c r="J207" s="22">
        <v>6</v>
      </c>
      <c r="K207" s="22">
        <v>7</v>
      </c>
      <c r="L207" s="22">
        <v>8</v>
      </c>
      <c r="M207" s="22">
        <v>9</v>
      </c>
      <c r="N207" s="22">
        <v>10</v>
      </c>
      <c r="O207" s="229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1"/>
    </row>
    <row r="208" spans="1:34" ht="15.75" thickBot="1" x14ac:dyDescent="0.3">
      <c r="A208" s="80"/>
      <c r="B208" s="3" t="s">
        <v>893</v>
      </c>
      <c r="C208" s="3">
        <v>5</v>
      </c>
      <c r="D208" s="90" t="s">
        <v>152</v>
      </c>
      <c r="E208" s="22">
        <v>1</v>
      </c>
      <c r="F208" s="22">
        <v>2</v>
      </c>
      <c r="G208" s="22">
        <v>3</v>
      </c>
      <c r="H208" s="22">
        <v>4</v>
      </c>
      <c r="I208" s="22">
        <v>5</v>
      </c>
      <c r="J208" s="229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1"/>
    </row>
    <row r="209" spans="1:34" ht="15.75" thickBot="1" x14ac:dyDescent="0.3">
      <c r="A209" s="80"/>
      <c r="B209" s="3" t="s">
        <v>957</v>
      </c>
      <c r="C209" s="3" t="s">
        <v>958</v>
      </c>
      <c r="D209" s="90" t="s">
        <v>152</v>
      </c>
      <c r="E209" s="22">
        <v>1</v>
      </c>
      <c r="F209" s="22">
        <v>2</v>
      </c>
      <c r="G209" s="22">
        <v>3</v>
      </c>
      <c r="H209" s="22">
        <v>4</v>
      </c>
      <c r="I209" s="22">
        <v>5</v>
      </c>
      <c r="J209" s="22">
        <v>6</v>
      </c>
      <c r="K209" s="229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1"/>
    </row>
    <row r="210" spans="1:34" ht="15.75" thickBot="1" x14ac:dyDescent="0.3">
      <c r="A210" s="80"/>
      <c r="B210" s="3" t="s">
        <v>895</v>
      </c>
      <c r="C210" s="3">
        <v>7</v>
      </c>
      <c r="D210" s="90" t="s">
        <v>152</v>
      </c>
      <c r="E210" s="22">
        <v>1</v>
      </c>
      <c r="F210" s="22">
        <v>2</v>
      </c>
      <c r="G210" s="22">
        <v>3</v>
      </c>
      <c r="H210" s="22">
        <v>4</v>
      </c>
      <c r="I210" s="22">
        <v>5</v>
      </c>
      <c r="J210" s="22">
        <v>6</v>
      </c>
      <c r="K210" s="22">
        <v>7</v>
      </c>
      <c r="L210" s="229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1"/>
    </row>
    <row r="211" spans="1:34" ht="15.75" thickBot="1" x14ac:dyDescent="0.3">
      <c r="A211" s="80"/>
      <c r="B211" s="3" t="s">
        <v>896</v>
      </c>
      <c r="C211" s="3">
        <v>18</v>
      </c>
      <c r="D211" s="90" t="s">
        <v>152</v>
      </c>
      <c r="E211" s="22">
        <v>1</v>
      </c>
      <c r="F211" s="22">
        <v>2</v>
      </c>
      <c r="G211" s="22">
        <v>3</v>
      </c>
      <c r="H211" s="22">
        <v>4</v>
      </c>
      <c r="I211" s="24">
        <v>5</v>
      </c>
      <c r="J211" s="22">
        <v>6</v>
      </c>
      <c r="K211" s="22">
        <v>7</v>
      </c>
      <c r="L211" s="22">
        <v>8</v>
      </c>
      <c r="M211" s="22">
        <v>9</v>
      </c>
      <c r="N211" s="24">
        <v>10</v>
      </c>
      <c r="O211" s="24">
        <v>11</v>
      </c>
      <c r="P211" s="24">
        <v>12</v>
      </c>
      <c r="Q211" s="24">
        <v>13</v>
      </c>
      <c r="R211" s="24">
        <v>14</v>
      </c>
      <c r="S211" s="22">
        <v>15</v>
      </c>
      <c r="T211" s="22">
        <v>16</v>
      </c>
      <c r="U211" s="24">
        <v>17</v>
      </c>
      <c r="V211" s="22">
        <v>18</v>
      </c>
      <c r="W211" s="229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1"/>
    </row>
    <row r="212" spans="1:34" ht="15.75" thickBot="1" x14ac:dyDescent="0.3">
      <c r="A212" s="80"/>
      <c r="B212" s="3" t="s">
        <v>897</v>
      </c>
      <c r="C212" s="3">
        <v>5</v>
      </c>
      <c r="D212" s="90" t="s">
        <v>152</v>
      </c>
      <c r="E212" s="22">
        <v>1</v>
      </c>
      <c r="F212" s="22">
        <v>2</v>
      </c>
      <c r="G212" s="22">
        <v>3</v>
      </c>
      <c r="H212" s="22">
        <v>4</v>
      </c>
      <c r="I212" s="22">
        <v>5</v>
      </c>
      <c r="J212" s="229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1"/>
    </row>
    <row r="213" spans="1:34" ht="15.75" thickBot="1" x14ac:dyDescent="0.3">
      <c r="A213" s="80"/>
      <c r="B213" s="3" t="s">
        <v>898</v>
      </c>
      <c r="C213" s="3">
        <v>13</v>
      </c>
      <c r="D213" s="90" t="s">
        <v>152</v>
      </c>
      <c r="E213" s="22">
        <v>1</v>
      </c>
      <c r="F213" s="22">
        <v>2</v>
      </c>
      <c r="G213" s="22">
        <v>3</v>
      </c>
      <c r="H213" s="22">
        <v>4</v>
      </c>
      <c r="I213" s="22">
        <v>5</v>
      </c>
      <c r="J213" s="22">
        <v>6</v>
      </c>
      <c r="K213" s="22">
        <v>7</v>
      </c>
      <c r="L213" s="22">
        <v>8</v>
      </c>
      <c r="M213" s="22">
        <v>9</v>
      </c>
      <c r="N213" s="22">
        <v>10</v>
      </c>
      <c r="O213" s="22">
        <v>11</v>
      </c>
      <c r="P213" s="22">
        <v>12</v>
      </c>
      <c r="Q213" s="22">
        <v>13</v>
      </c>
      <c r="R213" s="229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1"/>
    </row>
    <row r="214" spans="1:34" ht="15.75" thickBot="1" x14ac:dyDescent="0.3">
      <c r="A214" s="80"/>
      <c r="B214" s="3" t="s">
        <v>899</v>
      </c>
      <c r="C214" s="3">
        <v>4</v>
      </c>
      <c r="D214" s="90" t="s">
        <v>152</v>
      </c>
      <c r="E214" s="22">
        <v>1</v>
      </c>
      <c r="F214" s="22">
        <v>2</v>
      </c>
      <c r="G214" s="22">
        <v>3</v>
      </c>
      <c r="H214" s="22">
        <v>4</v>
      </c>
      <c r="I214" s="229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1"/>
    </row>
    <row r="215" spans="1:34" ht="15.75" thickBot="1" x14ac:dyDescent="0.3">
      <c r="A215" s="80"/>
      <c r="B215" s="3" t="s">
        <v>900</v>
      </c>
      <c r="C215" s="3">
        <v>17</v>
      </c>
      <c r="D215" s="90" t="s">
        <v>152</v>
      </c>
      <c r="E215" s="145">
        <v>1</v>
      </c>
      <c r="F215" s="145">
        <v>2</v>
      </c>
      <c r="G215" s="145">
        <v>3</v>
      </c>
      <c r="H215" s="145">
        <v>4</v>
      </c>
      <c r="I215" s="145">
        <v>5</v>
      </c>
      <c r="J215" s="145">
        <v>6</v>
      </c>
      <c r="K215" s="145">
        <v>7</v>
      </c>
      <c r="L215" s="145">
        <v>8</v>
      </c>
      <c r="M215" s="145">
        <v>9</v>
      </c>
      <c r="N215" s="145">
        <v>10</v>
      </c>
      <c r="O215" s="145">
        <v>11</v>
      </c>
      <c r="P215" s="145">
        <v>12</v>
      </c>
      <c r="Q215" s="145">
        <v>13</v>
      </c>
      <c r="R215" s="145">
        <v>14</v>
      </c>
      <c r="S215" s="145">
        <v>15</v>
      </c>
      <c r="T215" s="145">
        <v>16</v>
      </c>
      <c r="U215" s="145">
        <v>17</v>
      </c>
      <c r="V215" s="229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1"/>
    </row>
    <row r="216" spans="1:34" ht="15.75" thickBot="1" x14ac:dyDescent="0.3">
      <c r="A216" s="80"/>
      <c r="B216" s="3" t="s">
        <v>901</v>
      </c>
      <c r="C216" s="3">
        <v>14</v>
      </c>
      <c r="D216" s="90" t="s">
        <v>152</v>
      </c>
      <c r="E216" s="22">
        <v>1</v>
      </c>
      <c r="F216" s="22">
        <v>2</v>
      </c>
      <c r="G216" s="22">
        <v>3</v>
      </c>
      <c r="H216" s="22">
        <v>4</v>
      </c>
      <c r="I216" s="22">
        <v>5</v>
      </c>
      <c r="J216" s="22">
        <v>6</v>
      </c>
      <c r="K216" s="22">
        <v>7</v>
      </c>
      <c r="L216" s="22">
        <v>8</v>
      </c>
      <c r="M216" s="22">
        <v>9</v>
      </c>
      <c r="N216" s="22">
        <v>10</v>
      </c>
      <c r="O216" s="22">
        <v>11</v>
      </c>
      <c r="P216" s="22">
        <v>12</v>
      </c>
      <c r="Q216" s="22">
        <v>13</v>
      </c>
      <c r="R216" s="22">
        <v>14</v>
      </c>
      <c r="S216" s="229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1"/>
    </row>
    <row r="217" spans="1:34" ht="15.75" thickBot="1" x14ac:dyDescent="0.3">
      <c r="A217" s="80"/>
      <c r="B217" s="3" t="s">
        <v>902</v>
      </c>
      <c r="C217" s="3">
        <v>10</v>
      </c>
      <c r="D217" s="90" t="s">
        <v>152</v>
      </c>
      <c r="E217" s="22">
        <v>1</v>
      </c>
      <c r="F217" s="22">
        <v>2</v>
      </c>
      <c r="G217" s="22">
        <v>3</v>
      </c>
      <c r="H217" s="22">
        <v>4</v>
      </c>
      <c r="I217" s="22">
        <v>5</v>
      </c>
      <c r="J217" s="22">
        <v>6</v>
      </c>
      <c r="K217" s="22">
        <v>7</v>
      </c>
      <c r="L217" s="22">
        <v>8</v>
      </c>
      <c r="M217" s="22">
        <v>9</v>
      </c>
      <c r="N217" s="22">
        <v>10</v>
      </c>
      <c r="O217" s="229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1"/>
    </row>
    <row r="218" spans="1:34" ht="15.75" thickBot="1" x14ac:dyDescent="0.3">
      <c r="A218" s="80"/>
      <c r="B218" s="3" t="s">
        <v>903</v>
      </c>
      <c r="C218" s="3">
        <v>16</v>
      </c>
      <c r="D218" s="90" t="s">
        <v>152</v>
      </c>
      <c r="E218" s="22">
        <v>1</v>
      </c>
      <c r="F218" s="22">
        <v>2</v>
      </c>
      <c r="G218" s="22">
        <v>3</v>
      </c>
      <c r="H218" s="22">
        <v>4</v>
      </c>
      <c r="I218" s="22">
        <v>5</v>
      </c>
      <c r="J218" s="22">
        <v>6</v>
      </c>
      <c r="K218" s="22">
        <v>7</v>
      </c>
      <c r="L218" s="22">
        <v>8</v>
      </c>
      <c r="M218" s="22">
        <v>9</v>
      </c>
      <c r="N218" s="22">
        <v>10</v>
      </c>
      <c r="O218" s="22">
        <v>11</v>
      </c>
      <c r="P218" s="22">
        <v>12</v>
      </c>
      <c r="Q218" s="22">
        <v>13</v>
      </c>
      <c r="R218" s="22">
        <v>14</v>
      </c>
      <c r="S218" s="22">
        <v>15</v>
      </c>
      <c r="T218" s="22">
        <v>16</v>
      </c>
      <c r="U218" s="229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1"/>
    </row>
    <row r="219" spans="1:34" ht="15.75" thickBot="1" x14ac:dyDescent="0.3">
      <c r="A219" s="80"/>
      <c r="B219" s="3" t="s">
        <v>904</v>
      </c>
      <c r="C219" s="3">
        <v>4</v>
      </c>
      <c r="D219" s="90" t="s">
        <v>152</v>
      </c>
      <c r="E219" s="22">
        <v>1</v>
      </c>
      <c r="F219" s="22">
        <v>2</v>
      </c>
      <c r="G219" s="22">
        <v>3</v>
      </c>
      <c r="H219" s="22">
        <v>4</v>
      </c>
      <c r="I219" s="229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1"/>
    </row>
    <row r="220" spans="1:34" ht="15.75" thickBot="1" x14ac:dyDescent="0.3">
      <c r="A220" s="182"/>
      <c r="B220" s="3" t="s">
        <v>905</v>
      </c>
      <c r="C220" s="3">
        <v>8</v>
      </c>
      <c r="D220" s="90" t="s">
        <v>152</v>
      </c>
      <c r="E220" s="24">
        <v>1</v>
      </c>
      <c r="F220" s="24">
        <v>2</v>
      </c>
      <c r="G220" s="24">
        <v>3</v>
      </c>
      <c r="H220" s="24">
        <v>4</v>
      </c>
      <c r="I220" s="24">
        <v>5</v>
      </c>
      <c r="J220" s="24">
        <v>6</v>
      </c>
      <c r="K220" s="24">
        <v>7</v>
      </c>
      <c r="L220" s="24">
        <v>8</v>
      </c>
      <c r="M220" s="229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1"/>
    </row>
    <row r="221" spans="1:34" ht="15.75" thickBot="1" x14ac:dyDescent="0.3">
      <c r="A221" s="180" t="s">
        <v>61</v>
      </c>
      <c r="B221" s="3" t="s">
        <v>906</v>
      </c>
      <c r="C221" s="3">
        <v>11</v>
      </c>
      <c r="D221" s="90" t="s">
        <v>152</v>
      </c>
      <c r="E221" s="149">
        <v>1</v>
      </c>
      <c r="F221" s="149">
        <v>2</v>
      </c>
      <c r="G221" s="149">
        <v>3</v>
      </c>
      <c r="H221" s="149">
        <v>4</v>
      </c>
      <c r="I221" s="149">
        <v>5</v>
      </c>
      <c r="J221" s="149">
        <v>6</v>
      </c>
      <c r="K221" s="149">
        <v>7</v>
      </c>
      <c r="L221" s="150">
        <v>8</v>
      </c>
      <c r="M221" s="150">
        <v>9</v>
      </c>
      <c r="N221" s="150">
        <v>10</v>
      </c>
      <c r="O221" s="150">
        <v>11</v>
      </c>
      <c r="P221" s="255"/>
      <c r="Q221" s="256"/>
      <c r="R221" s="256"/>
      <c r="S221" s="256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7"/>
    </row>
    <row r="222" spans="1:34" ht="15.75" thickBot="1" x14ac:dyDescent="0.3">
      <c r="A222" s="151">
        <f>COUNTA(A3:A221)</f>
        <v>83</v>
      </c>
      <c r="B222" s="152">
        <f>COUNTA(B3:B221)</f>
        <v>192</v>
      </c>
      <c r="C222" s="152">
        <f>SUM(C3:C221)</f>
        <v>1760</v>
      </c>
      <c r="D222" s="152"/>
      <c r="E222" s="249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3"/>
    </row>
    <row r="223" spans="1:34" x14ac:dyDescent="0.25">
      <c r="A223" s="119">
        <v>49</v>
      </c>
      <c r="B223" s="69"/>
      <c r="C223" s="69"/>
    </row>
    <row r="224" spans="1:34" x14ac:dyDescent="0.25">
      <c r="A224" s="119"/>
      <c r="B224" s="69"/>
      <c r="C224" s="69"/>
    </row>
    <row r="228" spans="2:3" x14ac:dyDescent="0.25">
      <c r="B228" s="183"/>
      <c r="C228" s="189"/>
    </row>
    <row r="229" spans="2:3" x14ac:dyDescent="0.25">
      <c r="B229" s="183"/>
      <c r="C229" s="183"/>
    </row>
  </sheetData>
  <mergeCells count="214">
    <mergeCell ref="U81:AH81"/>
    <mergeCell ref="Y82:AH82"/>
    <mergeCell ref="X80:AH80"/>
    <mergeCell ref="AD92:AH92"/>
    <mergeCell ref="X91:AH91"/>
    <mergeCell ref="P90:AH90"/>
    <mergeCell ref="U89:AH89"/>
    <mergeCell ref="W88:AH88"/>
    <mergeCell ref="Q87:AH87"/>
    <mergeCell ref="V86:AH86"/>
    <mergeCell ref="T85:AH85"/>
    <mergeCell ref="Y84:AH84"/>
    <mergeCell ref="A1:D1"/>
    <mergeCell ref="I18:AH18"/>
    <mergeCell ref="E19:AH19"/>
    <mergeCell ref="N20:AH20"/>
    <mergeCell ref="L21:AH21"/>
    <mergeCell ref="L22:AH22"/>
    <mergeCell ref="N23:AH23"/>
    <mergeCell ref="J12:AH12"/>
    <mergeCell ref="H13:AH13"/>
    <mergeCell ref="I14:AH14"/>
    <mergeCell ref="E15:AH15"/>
    <mergeCell ref="J16:AH16"/>
    <mergeCell ref="H17:AH17"/>
    <mergeCell ref="J7:AH7"/>
    <mergeCell ref="M8:AH8"/>
    <mergeCell ref="M9:AH9"/>
    <mergeCell ref="E10:AH10"/>
    <mergeCell ref="M11:AH11"/>
    <mergeCell ref="E1:AH1"/>
    <mergeCell ref="E3:AH3"/>
    <mergeCell ref="N4:AH4"/>
    <mergeCell ref="N5:AH5"/>
    <mergeCell ref="J6:AH6"/>
    <mergeCell ref="L30:AH30"/>
    <mergeCell ref="E31:AH31"/>
    <mergeCell ref="M33:AH33"/>
    <mergeCell ref="I34:AH34"/>
    <mergeCell ref="J35:AH35"/>
    <mergeCell ref="L24:AH24"/>
    <mergeCell ref="L25:AH25"/>
    <mergeCell ref="M26:AH26"/>
    <mergeCell ref="L27:AH27"/>
    <mergeCell ref="M28:AH28"/>
    <mergeCell ref="K29:AH29"/>
    <mergeCell ref="I32:AH32"/>
    <mergeCell ref="Q41:AH41"/>
    <mergeCell ref="O42:AH42"/>
    <mergeCell ref="L43:AH43"/>
    <mergeCell ref="M44:AH44"/>
    <mergeCell ref="E36:AH36"/>
    <mergeCell ref="S37:AH37"/>
    <mergeCell ref="S38:AH38"/>
    <mergeCell ref="S39:AH39"/>
    <mergeCell ref="E40:AH40"/>
    <mergeCell ref="V52:AH52"/>
    <mergeCell ref="P53:AH53"/>
    <mergeCell ref="P54:AH54"/>
    <mergeCell ref="O55:AH55"/>
    <mergeCell ref="P50:AH50"/>
    <mergeCell ref="V51:AH51"/>
    <mergeCell ref="K45:AH45"/>
    <mergeCell ref="O46:AH46"/>
    <mergeCell ref="O47:AH47"/>
    <mergeCell ref="M48:AH48"/>
    <mergeCell ref="P49:AH49"/>
    <mergeCell ref="M56:AH56"/>
    <mergeCell ref="E74:AH74"/>
    <mergeCell ref="K75:AH75"/>
    <mergeCell ref="K76:AH76"/>
    <mergeCell ref="Q77:AH77"/>
    <mergeCell ref="E78:AH78"/>
    <mergeCell ref="E63:AH63"/>
    <mergeCell ref="M64:AH64"/>
    <mergeCell ref="E65:AH65"/>
    <mergeCell ref="O57:AH57"/>
    <mergeCell ref="O59:AH59"/>
    <mergeCell ref="O58:AH58"/>
    <mergeCell ref="F66:AH66"/>
    <mergeCell ref="F67:AH67"/>
    <mergeCell ref="F70:AH70"/>
    <mergeCell ref="F71:AH71"/>
    <mergeCell ref="F68:AH68"/>
    <mergeCell ref="F69:AH69"/>
    <mergeCell ref="F72:AH72"/>
    <mergeCell ref="F73:AH73"/>
    <mergeCell ref="E102:AH102"/>
    <mergeCell ref="K103:AH103"/>
    <mergeCell ref="J104:AH104"/>
    <mergeCell ref="K105:AH105"/>
    <mergeCell ref="K106:AH106"/>
    <mergeCell ref="E100:AH100"/>
    <mergeCell ref="E93:AH93"/>
    <mergeCell ref="J94:AH94"/>
    <mergeCell ref="E95:AH95"/>
    <mergeCell ref="I96:AH96"/>
    <mergeCell ref="N97:AH97"/>
    <mergeCell ref="H101:AH101"/>
    <mergeCell ref="E113:AG113"/>
    <mergeCell ref="K114:AH114"/>
    <mergeCell ref="L115:AH115"/>
    <mergeCell ref="E116:AH116"/>
    <mergeCell ref="E107:AH107"/>
    <mergeCell ref="J108:AH108"/>
    <mergeCell ref="I109:AH109"/>
    <mergeCell ref="I110:AH110"/>
    <mergeCell ref="I111:AH111"/>
    <mergeCell ref="J112:AH112"/>
    <mergeCell ref="I117:AH117"/>
    <mergeCell ref="I118:AH118"/>
    <mergeCell ref="L125:AH125"/>
    <mergeCell ref="K126:AH126"/>
    <mergeCell ref="K127:AH127"/>
    <mergeCell ref="L128:AH128"/>
    <mergeCell ref="K129:AH129"/>
    <mergeCell ref="E130:AH130"/>
    <mergeCell ref="K121:AH121"/>
    <mergeCell ref="K122:AH122"/>
    <mergeCell ref="K123:AH123"/>
    <mergeCell ref="E124:AH124"/>
    <mergeCell ref="J119:AH119"/>
    <mergeCell ref="J120:AH120"/>
    <mergeCell ref="Y137:AH137"/>
    <mergeCell ref="T138:AH138"/>
    <mergeCell ref="S139:AH139"/>
    <mergeCell ref="K140:AH140"/>
    <mergeCell ref="O141:AH141"/>
    <mergeCell ref="P142:AH142"/>
    <mergeCell ref="J131:AH131"/>
    <mergeCell ref="L132:AH132"/>
    <mergeCell ref="M133:AH133"/>
    <mergeCell ref="J134:AH134"/>
    <mergeCell ref="I136:AH136"/>
    <mergeCell ref="I149:AH149"/>
    <mergeCell ref="H150:AH150"/>
    <mergeCell ref="K151:AH151"/>
    <mergeCell ref="M152:AH152"/>
    <mergeCell ref="I153:AH153"/>
    <mergeCell ref="K154:AH154"/>
    <mergeCell ref="O143:AH143"/>
    <mergeCell ref="M144:AH144"/>
    <mergeCell ref="O145:AH145"/>
    <mergeCell ref="M146:AH146"/>
    <mergeCell ref="E147:AH147"/>
    <mergeCell ref="J148:AH148"/>
    <mergeCell ref="E160:AH160"/>
    <mergeCell ref="N161:AH161"/>
    <mergeCell ref="M162:AH162"/>
    <mergeCell ref="P163:AH163"/>
    <mergeCell ref="O164:AH164"/>
    <mergeCell ref="K155:AH155"/>
    <mergeCell ref="K156:AH156"/>
    <mergeCell ref="J157:AH157"/>
    <mergeCell ref="O158:AH158"/>
    <mergeCell ref="N159:AH159"/>
    <mergeCell ref="O171:AH171"/>
    <mergeCell ref="Q172:AH172"/>
    <mergeCell ref="M173:AH173"/>
    <mergeCell ref="N174:AH174"/>
    <mergeCell ref="V175:AH175"/>
    <mergeCell ref="O176:AH176"/>
    <mergeCell ref="P165:AH165"/>
    <mergeCell ref="P166:AH166"/>
    <mergeCell ref="M167:AH167"/>
    <mergeCell ref="V168:AH168"/>
    <mergeCell ref="O169:AH169"/>
    <mergeCell ref="U170:AH170"/>
    <mergeCell ref="J183:AH183"/>
    <mergeCell ref="O184:AH184"/>
    <mergeCell ref="K185:AH185"/>
    <mergeCell ref="O186:AH186"/>
    <mergeCell ref="J187:AH187"/>
    <mergeCell ref="E188:AH188"/>
    <mergeCell ref="E177:AH177"/>
    <mergeCell ref="I178:AH178"/>
    <mergeCell ref="E179:AH179"/>
    <mergeCell ref="L180:AH180"/>
    <mergeCell ref="O181:AH181"/>
    <mergeCell ref="P182:AH182"/>
    <mergeCell ref="V194:AH194"/>
    <mergeCell ref="T200:AH200"/>
    <mergeCell ref="V201:AH201"/>
    <mergeCell ref="Y195:AH195"/>
    <mergeCell ref="V196:AH196"/>
    <mergeCell ref="R197:AH197"/>
    <mergeCell ref="R198:AH198"/>
    <mergeCell ref="R199:AH199"/>
    <mergeCell ref="M189:AH189"/>
    <mergeCell ref="M190:AH190"/>
    <mergeCell ref="J208:AH208"/>
    <mergeCell ref="K209:AH209"/>
    <mergeCell ref="L210:AH210"/>
    <mergeCell ref="W211:AH211"/>
    <mergeCell ref="J212:AH212"/>
    <mergeCell ref="R213:AH213"/>
    <mergeCell ref="N191:AH191"/>
    <mergeCell ref="E203:AH203"/>
    <mergeCell ref="E222:AH222"/>
    <mergeCell ref="P221:AH221"/>
    <mergeCell ref="I214:AH214"/>
    <mergeCell ref="V215:AH215"/>
    <mergeCell ref="S216:AH216"/>
    <mergeCell ref="O217:AH217"/>
    <mergeCell ref="U218:AH218"/>
    <mergeCell ref="I219:AH219"/>
    <mergeCell ref="M220:AH220"/>
    <mergeCell ref="S204:AH204"/>
    <mergeCell ref="N205:AH205"/>
    <mergeCell ref="Q206:AH206"/>
    <mergeCell ref="O207:AH207"/>
    <mergeCell ref="E192:AH192"/>
    <mergeCell ref="M202:AH202"/>
    <mergeCell ref="T193:AH193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14"/>
  <sheetViews>
    <sheetView zoomScale="80" zoomScaleNormal="80" workbookViewId="0">
      <pane ySplit="1" topLeftCell="A134" activePane="bottomLeft" state="frozen"/>
      <selection activeCell="E153" sqref="E153"/>
      <selection pane="bottomLeft" activeCell="D109" sqref="D109"/>
    </sheetView>
  </sheetViews>
  <sheetFormatPr defaultRowHeight="15" x14ac:dyDescent="0.25"/>
  <cols>
    <col min="1" max="1" width="27.85546875" bestFit="1" customWidth="1"/>
    <col min="2" max="2" width="21.5703125" customWidth="1"/>
    <col min="3" max="3" width="17.42578125" bestFit="1" customWidth="1"/>
    <col min="4" max="4" width="17.42578125" customWidth="1"/>
    <col min="5" max="34" width="3.7109375" customWidth="1"/>
  </cols>
  <sheetData>
    <row r="1" spans="1:34" ht="86.25" customHeight="1" thickBot="1" x14ac:dyDescent="0.3">
      <c r="A1" s="249"/>
      <c r="B1" s="232"/>
      <c r="C1" s="232"/>
      <c r="D1" s="233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</row>
    <row r="2" spans="1:34" ht="32.25" thickBot="1" x14ac:dyDescent="0.3">
      <c r="A2" s="26" t="s">
        <v>252</v>
      </c>
      <c r="B2" s="27" t="s">
        <v>0</v>
      </c>
      <c r="C2" s="28" t="s">
        <v>1</v>
      </c>
      <c r="D2" s="28" t="s">
        <v>255</v>
      </c>
      <c r="E2" s="77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30">
        <v>17</v>
      </c>
      <c r="V2" s="30">
        <v>18</v>
      </c>
      <c r="W2" s="30">
        <v>19</v>
      </c>
      <c r="X2" s="30">
        <v>20</v>
      </c>
      <c r="Y2" s="30">
        <v>21</v>
      </c>
      <c r="Z2" s="30">
        <v>22</v>
      </c>
      <c r="AA2" s="30">
        <v>23</v>
      </c>
      <c r="AB2" s="30">
        <v>24</v>
      </c>
      <c r="AC2" s="30">
        <v>25</v>
      </c>
      <c r="AD2" s="30">
        <v>26</v>
      </c>
      <c r="AE2" s="30">
        <v>27</v>
      </c>
      <c r="AF2" s="30">
        <v>28</v>
      </c>
      <c r="AG2" s="30">
        <v>29</v>
      </c>
      <c r="AH2" s="31">
        <v>30</v>
      </c>
    </row>
    <row r="3" spans="1:34" ht="19.5" thickBot="1" x14ac:dyDescent="0.3">
      <c r="A3" s="51" t="s">
        <v>265</v>
      </c>
      <c r="B3" s="42"/>
      <c r="C3" s="43"/>
      <c r="D3" s="36"/>
      <c r="E3" s="249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</row>
    <row r="4" spans="1:34" ht="15.75" thickBot="1" x14ac:dyDescent="0.3">
      <c r="A4" s="49" t="s">
        <v>61</v>
      </c>
      <c r="B4" s="3" t="s">
        <v>266</v>
      </c>
      <c r="C4" s="3">
        <v>20</v>
      </c>
      <c r="D4" s="78" t="s">
        <v>256</v>
      </c>
      <c r="E4" s="23">
        <v>1</v>
      </c>
      <c r="F4" s="23">
        <v>2</v>
      </c>
      <c r="G4" s="23">
        <v>3</v>
      </c>
      <c r="H4" s="23">
        <v>4</v>
      </c>
      <c r="I4" s="23">
        <v>5</v>
      </c>
      <c r="J4" s="23">
        <v>6</v>
      </c>
      <c r="K4" s="23">
        <v>7</v>
      </c>
      <c r="L4" s="23">
        <v>8</v>
      </c>
      <c r="M4" s="23">
        <v>9</v>
      </c>
      <c r="N4" s="23">
        <v>10</v>
      </c>
      <c r="O4" s="23">
        <v>11</v>
      </c>
      <c r="P4" s="23">
        <v>12</v>
      </c>
      <c r="Q4" s="23">
        <v>13</v>
      </c>
      <c r="R4" s="23">
        <v>14</v>
      </c>
      <c r="S4" s="23">
        <v>15</v>
      </c>
      <c r="T4" s="23">
        <v>16</v>
      </c>
      <c r="U4" s="23">
        <v>17</v>
      </c>
      <c r="V4" s="23">
        <v>18</v>
      </c>
      <c r="W4" s="23">
        <v>19</v>
      </c>
      <c r="X4" s="23">
        <v>20</v>
      </c>
      <c r="Y4" s="229"/>
      <c r="Z4" s="230"/>
      <c r="AA4" s="230"/>
      <c r="AB4" s="230"/>
      <c r="AC4" s="230"/>
      <c r="AD4" s="230"/>
      <c r="AE4" s="230"/>
      <c r="AF4" s="230"/>
      <c r="AG4" s="230"/>
      <c r="AH4" s="231"/>
    </row>
    <row r="5" spans="1:34" ht="15.75" thickBot="1" x14ac:dyDescent="0.3">
      <c r="A5" s="49" t="s">
        <v>61</v>
      </c>
      <c r="B5" s="3" t="s">
        <v>267</v>
      </c>
      <c r="C5" s="3">
        <v>8</v>
      </c>
      <c r="D5" s="78" t="s">
        <v>256</v>
      </c>
      <c r="E5" s="23">
        <v>1</v>
      </c>
      <c r="F5" s="23">
        <v>2</v>
      </c>
      <c r="G5" s="23">
        <v>3</v>
      </c>
      <c r="H5" s="23">
        <v>4</v>
      </c>
      <c r="I5" s="23">
        <v>5</v>
      </c>
      <c r="J5" s="23">
        <v>6</v>
      </c>
      <c r="K5" s="23">
        <v>7</v>
      </c>
      <c r="L5" s="23">
        <v>8</v>
      </c>
      <c r="M5" s="229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1"/>
    </row>
    <row r="6" spans="1:34" ht="15.75" thickBot="1" x14ac:dyDescent="0.3">
      <c r="A6" s="44"/>
      <c r="B6" s="3" t="s">
        <v>268</v>
      </c>
      <c r="C6" s="3">
        <v>4</v>
      </c>
      <c r="D6" s="78" t="s">
        <v>256</v>
      </c>
      <c r="E6" s="24">
        <v>1</v>
      </c>
      <c r="F6" s="24">
        <v>2</v>
      </c>
      <c r="G6" s="147">
        <v>3</v>
      </c>
      <c r="H6" s="147">
        <v>4</v>
      </c>
      <c r="I6" s="229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1"/>
    </row>
    <row r="7" spans="1:34" s="163" customFormat="1" ht="15.75" thickBot="1" x14ac:dyDescent="0.3">
      <c r="A7" s="44"/>
      <c r="B7" s="165" t="s">
        <v>950</v>
      </c>
      <c r="C7" s="165">
        <v>4</v>
      </c>
      <c r="D7" s="78" t="s">
        <v>256</v>
      </c>
      <c r="E7" s="145">
        <v>1</v>
      </c>
      <c r="F7" s="145">
        <v>2</v>
      </c>
      <c r="G7" s="145">
        <v>3</v>
      </c>
      <c r="H7" s="145">
        <v>4</v>
      </c>
      <c r="I7" s="229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1"/>
    </row>
    <row r="8" spans="1:34" ht="15.75" thickBot="1" x14ac:dyDescent="0.3">
      <c r="A8" s="44"/>
      <c r="B8" s="3" t="s">
        <v>269</v>
      </c>
      <c r="C8" s="3">
        <v>8</v>
      </c>
      <c r="D8" s="78" t="s">
        <v>256</v>
      </c>
      <c r="E8" s="145">
        <v>1</v>
      </c>
      <c r="F8" s="145">
        <v>2</v>
      </c>
      <c r="G8" s="24">
        <v>3</v>
      </c>
      <c r="H8" s="24">
        <v>4</v>
      </c>
      <c r="I8" s="145">
        <v>5</v>
      </c>
      <c r="J8" s="24">
        <v>6</v>
      </c>
      <c r="K8" s="24">
        <v>7</v>
      </c>
      <c r="L8" s="24">
        <v>8</v>
      </c>
      <c r="M8" s="229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6"/>
    </row>
    <row r="9" spans="1:34" ht="15.75" thickBot="1" x14ac:dyDescent="0.3">
      <c r="A9" s="49" t="s">
        <v>61</v>
      </c>
      <c r="B9" s="3" t="s">
        <v>271</v>
      </c>
      <c r="C9" s="3">
        <v>8</v>
      </c>
      <c r="D9" s="78" t="s">
        <v>256</v>
      </c>
      <c r="E9" s="23">
        <v>1</v>
      </c>
      <c r="F9" s="23">
        <v>2</v>
      </c>
      <c r="G9" s="23">
        <v>3</v>
      </c>
      <c r="H9" s="23">
        <v>4</v>
      </c>
      <c r="I9" s="23">
        <v>5</v>
      </c>
      <c r="J9" s="23">
        <v>6</v>
      </c>
      <c r="K9" s="23">
        <v>7</v>
      </c>
      <c r="L9" s="23">
        <v>8</v>
      </c>
      <c r="M9" s="229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</row>
    <row r="10" spans="1:34" ht="15.75" thickBot="1" x14ac:dyDescent="0.3">
      <c r="A10" s="44"/>
      <c r="B10" s="3" t="s">
        <v>272</v>
      </c>
      <c r="C10" s="3">
        <v>9</v>
      </c>
      <c r="D10" s="78" t="s">
        <v>256</v>
      </c>
      <c r="E10" s="22">
        <v>1</v>
      </c>
      <c r="F10" s="22">
        <v>2</v>
      </c>
      <c r="G10" s="22">
        <v>3</v>
      </c>
      <c r="H10" s="22">
        <v>4</v>
      </c>
      <c r="I10" s="22">
        <v>5</v>
      </c>
      <c r="J10" s="22">
        <v>6</v>
      </c>
      <c r="K10" s="24">
        <v>7</v>
      </c>
      <c r="L10" s="24">
        <v>8</v>
      </c>
      <c r="M10" s="24">
        <v>9</v>
      </c>
      <c r="N10" s="229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1"/>
    </row>
    <row r="11" spans="1:34" ht="15.75" thickBot="1" x14ac:dyDescent="0.3">
      <c r="A11" s="44"/>
      <c r="B11" s="3" t="s">
        <v>273</v>
      </c>
      <c r="C11" s="3">
        <v>9</v>
      </c>
      <c r="D11" s="78" t="s">
        <v>256</v>
      </c>
      <c r="E11" s="22">
        <v>1</v>
      </c>
      <c r="F11" s="22">
        <v>2</v>
      </c>
      <c r="G11" s="24">
        <v>3</v>
      </c>
      <c r="H11" s="24">
        <v>4</v>
      </c>
      <c r="I11" s="24">
        <v>5</v>
      </c>
      <c r="J11" s="24">
        <v>6</v>
      </c>
      <c r="K11" s="24">
        <v>7</v>
      </c>
      <c r="L11" s="24">
        <v>8</v>
      </c>
      <c r="M11" s="24">
        <v>9</v>
      </c>
      <c r="N11" s="229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1"/>
    </row>
    <row r="12" spans="1:34" ht="15.75" thickBot="1" x14ac:dyDescent="0.3">
      <c r="A12" s="49" t="s">
        <v>61</v>
      </c>
      <c r="B12" s="3" t="s">
        <v>274</v>
      </c>
      <c r="C12" s="3">
        <v>10</v>
      </c>
      <c r="D12" s="78" t="s">
        <v>256</v>
      </c>
      <c r="E12" s="23">
        <v>1</v>
      </c>
      <c r="F12" s="23">
        <v>2</v>
      </c>
      <c r="G12" s="23">
        <v>3</v>
      </c>
      <c r="H12" s="23">
        <v>4</v>
      </c>
      <c r="I12" s="23">
        <v>5</v>
      </c>
      <c r="J12" s="23">
        <v>6</v>
      </c>
      <c r="K12" s="23">
        <v>7</v>
      </c>
      <c r="L12" s="23">
        <v>8</v>
      </c>
      <c r="M12" s="23">
        <v>9</v>
      </c>
      <c r="N12" s="23">
        <v>10</v>
      </c>
      <c r="O12" s="229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1"/>
    </row>
    <row r="13" spans="1:34" ht="15.75" thickBot="1" x14ac:dyDescent="0.3">
      <c r="A13" s="49" t="s">
        <v>61</v>
      </c>
      <c r="B13" s="3" t="s">
        <v>275</v>
      </c>
      <c r="C13" s="3">
        <v>17</v>
      </c>
      <c r="D13" s="78" t="s">
        <v>256</v>
      </c>
      <c r="E13" s="23">
        <v>1</v>
      </c>
      <c r="F13" s="23">
        <v>2</v>
      </c>
      <c r="G13" s="23">
        <v>3</v>
      </c>
      <c r="H13" s="23">
        <v>4</v>
      </c>
      <c r="I13" s="23">
        <v>5</v>
      </c>
      <c r="J13" s="23">
        <v>6</v>
      </c>
      <c r="K13" s="23">
        <v>7</v>
      </c>
      <c r="L13" s="23">
        <v>8</v>
      </c>
      <c r="M13" s="23">
        <v>9</v>
      </c>
      <c r="N13" s="23">
        <v>10</v>
      </c>
      <c r="O13" s="23">
        <v>11</v>
      </c>
      <c r="P13" s="23">
        <v>12</v>
      </c>
      <c r="Q13" s="23">
        <v>13</v>
      </c>
      <c r="R13" s="23">
        <v>14</v>
      </c>
      <c r="S13" s="23">
        <v>15</v>
      </c>
      <c r="T13" s="23">
        <v>16</v>
      </c>
      <c r="U13" s="23">
        <v>17</v>
      </c>
      <c r="V13" s="229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6"/>
    </row>
    <row r="14" spans="1:34" ht="15.75" thickBot="1" x14ac:dyDescent="0.3">
      <c r="A14" s="49" t="s">
        <v>61</v>
      </c>
      <c r="B14" s="3" t="s">
        <v>276</v>
      </c>
      <c r="C14" s="3">
        <v>16</v>
      </c>
      <c r="D14" s="78" t="s">
        <v>256</v>
      </c>
      <c r="E14" s="23">
        <v>1</v>
      </c>
      <c r="F14" s="23">
        <v>2</v>
      </c>
      <c r="G14" s="23">
        <v>3</v>
      </c>
      <c r="H14" s="23">
        <v>4</v>
      </c>
      <c r="I14" s="23">
        <v>5</v>
      </c>
      <c r="J14" s="23">
        <v>6</v>
      </c>
      <c r="K14" s="23">
        <v>7</v>
      </c>
      <c r="L14" s="23">
        <v>8</v>
      </c>
      <c r="M14" s="23">
        <v>9</v>
      </c>
      <c r="N14" s="23">
        <v>10</v>
      </c>
      <c r="O14" s="23">
        <v>11</v>
      </c>
      <c r="P14" s="23">
        <v>12</v>
      </c>
      <c r="Q14" s="23">
        <v>13</v>
      </c>
      <c r="R14" s="23">
        <v>14</v>
      </c>
      <c r="S14" s="23">
        <v>15</v>
      </c>
      <c r="T14" s="23">
        <v>16</v>
      </c>
      <c r="U14" s="229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1"/>
    </row>
    <row r="15" spans="1:34" ht="15.75" thickBot="1" x14ac:dyDescent="0.3">
      <c r="A15" s="45"/>
      <c r="B15" s="34" t="s">
        <v>277</v>
      </c>
      <c r="C15" s="34">
        <v>8</v>
      </c>
      <c r="D15" s="79" t="s">
        <v>256</v>
      </c>
      <c r="E15" s="22">
        <v>1</v>
      </c>
      <c r="F15" s="22">
        <v>2</v>
      </c>
      <c r="G15" s="24">
        <v>3</v>
      </c>
      <c r="H15" s="24">
        <v>4</v>
      </c>
      <c r="I15" s="24">
        <v>5</v>
      </c>
      <c r="J15" s="24">
        <v>6</v>
      </c>
      <c r="K15" s="24">
        <v>7</v>
      </c>
      <c r="L15" s="24">
        <v>8</v>
      </c>
      <c r="M15" s="229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1"/>
    </row>
    <row r="16" spans="1:34" ht="15.75" thickBot="1" x14ac:dyDescent="0.3">
      <c r="A16" s="51" t="s">
        <v>278</v>
      </c>
      <c r="B16" s="47"/>
      <c r="C16" s="47"/>
      <c r="D16" s="48"/>
      <c r="E16" s="249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3"/>
    </row>
    <row r="17" spans="1:34" ht="15.75" thickBot="1" x14ac:dyDescent="0.3">
      <c r="A17" s="49"/>
      <c r="B17" s="3" t="s">
        <v>279</v>
      </c>
      <c r="C17" s="3">
        <v>11</v>
      </c>
      <c r="D17" s="135" t="s">
        <v>256</v>
      </c>
      <c r="E17" s="145">
        <v>1</v>
      </c>
      <c r="F17" s="145">
        <v>2</v>
      </c>
      <c r="G17" s="145">
        <v>3</v>
      </c>
      <c r="H17" s="145">
        <v>4</v>
      </c>
      <c r="I17" s="145">
        <v>5</v>
      </c>
      <c r="J17" s="24">
        <v>6</v>
      </c>
      <c r="K17" s="24">
        <v>7</v>
      </c>
      <c r="L17" s="24">
        <v>8</v>
      </c>
      <c r="M17" s="24">
        <v>9</v>
      </c>
      <c r="N17" s="24">
        <v>10</v>
      </c>
      <c r="O17" s="145">
        <v>11</v>
      </c>
      <c r="P17" s="229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1"/>
    </row>
    <row r="18" spans="1:34" ht="15.75" thickBot="1" x14ac:dyDescent="0.3">
      <c r="A18" s="49" t="s">
        <v>61</v>
      </c>
      <c r="B18" s="3" t="s">
        <v>280</v>
      </c>
      <c r="C18" s="3">
        <v>14</v>
      </c>
      <c r="D18" s="135" t="s">
        <v>256</v>
      </c>
      <c r="E18" s="24">
        <v>1</v>
      </c>
      <c r="F18" s="24">
        <v>2</v>
      </c>
      <c r="G18" s="24">
        <v>3</v>
      </c>
      <c r="H18" s="24">
        <v>4</v>
      </c>
      <c r="I18" s="24">
        <v>5</v>
      </c>
      <c r="J18" s="24">
        <v>6</v>
      </c>
      <c r="K18" s="24">
        <v>7</v>
      </c>
      <c r="L18" s="24">
        <v>8</v>
      </c>
      <c r="M18" s="24">
        <v>9</v>
      </c>
      <c r="N18" s="24">
        <v>10</v>
      </c>
      <c r="O18" s="24">
        <v>11</v>
      </c>
      <c r="P18" s="24">
        <v>12</v>
      </c>
      <c r="Q18" s="24">
        <v>13</v>
      </c>
      <c r="R18" s="24">
        <v>14</v>
      </c>
      <c r="S18" s="229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/>
    </row>
    <row r="19" spans="1:34" ht="15.75" thickBot="1" x14ac:dyDescent="0.3">
      <c r="A19" s="49" t="s">
        <v>61</v>
      </c>
      <c r="B19" s="3" t="s">
        <v>281</v>
      </c>
      <c r="C19" s="3">
        <v>12</v>
      </c>
      <c r="D19" s="135" t="s">
        <v>256</v>
      </c>
      <c r="E19" s="24">
        <v>1</v>
      </c>
      <c r="F19" s="24">
        <v>2</v>
      </c>
      <c r="G19" s="24">
        <v>3</v>
      </c>
      <c r="H19" s="24">
        <v>4</v>
      </c>
      <c r="I19" s="24">
        <v>5</v>
      </c>
      <c r="J19" s="24">
        <v>6</v>
      </c>
      <c r="K19" s="24">
        <v>7</v>
      </c>
      <c r="L19" s="24">
        <v>8</v>
      </c>
      <c r="M19" s="24">
        <v>9</v>
      </c>
      <c r="N19" s="24">
        <v>10</v>
      </c>
      <c r="O19" s="24">
        <v>11</v>
      </c>
      <c r="P19" s="24">
        <v>12</v>
      </c>
      <c r="Q19" s="229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8"/>
    </row>
    <row r="20" spans="1:34" ht="15.75" thickBot="1" x14ac:dyDescent="0.3">
      <c r="A20" s="118" t="s">
        <v>953</v>
      </c>
      <c r="B20" s="3" t="s">
        <v>282</v>
      </c>
      <c r="C20" s="3">
        <v>11</v>
      </c>
      <c r="D20" s="135" t="s">
        <v>256</v>
      </c>
      <c r="E20" s="24">
        <v>1</v>
      </c>
      <c r="F20" s="24">
        <v>2</v>
      </c>
      <c r="G20" s="24">
        <v>3</v>
      </c>
      <c r="H20" s="24">
        <v>4</v>
      </c>
      <c r="I20" s="24">
        <v>5</v>
      </c>
      <c r="J20" s="24">
        <v>6</v>
      </c>
      <c r="K20" s="147">
        <v>7</v>
      </c>
      <c r="L20" s="147">
        <v>8</v>
      </c>
      <c r="M20" s="147">
        <v>9</v>
      </c>
      <c r="N20" s="24">
        <v>10</v>
      </c>
      <c r="O20" s="24">
        <v>11</v>
      </c>
      <c r="P20" s="229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8"/>
    </row>
    <row r="21" spans="1:34" ht="15.75" thickBot="1" x14ac:dyDescent="0.3">
      <c r="A21" s="49" t="s">
        <v>61</v>
      </c>
      <c r="B21" s="3" t="s">
        <v>283</v>
      </c>
      <c r="C21" s="3">
        <v>15</v>
      </c>
      <c r="D21" s="135" t="s">
        <v>256</v>
      </c>
      <c r="E21" s="24">
        <v>1</v>
      </c>
      <c r="F21" s="24">
        <v>2</v>
      </c>
      <c r="G21" s="24">
        <v>3</v>
      </c>
      <c r="H21" s="24">
        <v>4</v>
      </c>
      <c r="I21" s="24">
        <v>5</v>
      </c>
      <c r="J21" s="24">
        <v>6</v>
      </c>
      <c r="K21" s="24">
        <v>7</v>
      </c>
      <c r="L21" s="24">
        <v>8</v>
      </c>
      <c r="M21" s="24">
        <v>9</v>
      </c>
      <c r="N21" s="24">
        <v>10</v>
      </c>
      <c r="O21" s="24">
        <v>11</v>
      </c>
      <c r="P21" s="24">
        <v>12</v>
      </c>
      <c r="Q21" s="24">
        <v>13</v>
      </c>
      <c r="R21" s="24">
        <v>14</v>
      </c>
      <c r="S21" s="24">
        <v>15</v>
      </c>
      <c r="T21" s="229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6"/>
    </row>
    <row r="22" spans="1:34" ht="15.75" thickBot="1" x14ac:dyDescent="0.3">
      <c r="A22" s="49" t="s">
        <v>61</v>
      </c>
      <c r="B22" s="3" t="s">
        <v>284</v>
      </c>
      <c r="C22" s="3">
        <v>9</v>
      </c>
      <c r="D22" s="135" t="s">
        <v>256</v>
      </c>
      <c r="E22" s="23">
        <v>1</v>
      </c>
      <c r="F22" s="23">
        <v>2</v>
      </c>
      <c r="G22" s="23">
        <v>3</v>
      </c>
      <c r="H22" s="23">
        <v>4</v>
      </c>
      <c r="I22" s="23">
        <v>5</v>
      </c>
      <c r="J22" s="23">
        <v>6</v>
      </c>
      <c r="K22" s="23">
        <v>7</v>
      </c>
      <c r="L22" s="23">
        <v>8</v>
      </c>
      <c r="M22" s="23">
        <v>9</v>
      </c>
      <c r="N22" s="229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1"/>
    </row>
    <row r="23" spans="1:34" ht="15.75" thickBot="1" x14ac:dyDescent="0.3">
      <c r="A23" s="49" t="s">
        <v>61</v>
      </c>
      <c r="B23" s="3" t="s">
        <v>285</v>
      </c>
      <c r="C23" s="3">
        <v>22</v>
      </c>
      <c r="D23" s="135" t="s">
        <v>256</v>
      </c>
      <c r="E23" s="23">
        <v>1</v>
      </c>
      <c r="F23" s="23">
        <v>2</v>
      </c>
      <c r="G23" s="23">
        <v>3</v>
      </c>
      <c r="H23" s="23">
        <v>4</v>
      </c>
      <c r="I23" s="23">
        <v>5</v>
      </c>
      <c r="J23" s="23">
        <v>6</v>
      </c>
      <c r="K23" s="23">
        <v>7</v>
      </c>
      <c r="L23" s="23">
        <v>8</v>
      </c>
      <c r="M23" s="23">
        <v>9</v>
      </c>
      <c r="N23" s="23">
        <v>10</v>
      </c>
      <c r="O23" s="23">
        <v>11</v>
      </c>
      <c r="P23" s="23">
        <v>12</v>
      </c>
      <c r="Q23" s="23">
        <v>13</v>
      </c>
      <c r="R23" s="23">
        <v>14</v>
      </c>
      <c r="S23" s="23">
        <v>15</v>
      </c>
      <c r="T23" s="23">
        <v>16</v>
      </c>
      <c r="U23" s="23">
        <v>17</v>
      </c>
      <c r="V23" s="23">
        <v>18</v>
      </c>
      <c r="W23" s="23">
        <v>19</v>
      </c>
      <c r="X23" s="23">
        <v>20</v>
      </c>
      <c r="Y23" s="23">
        <v>21</v>
      </c>
      <c r="Z23" s="23">
        <v>22</v>
      </c>
      <c r="AA23" s="229"/>
      <c r="AB23" s="230"/>
      <c r="AC23" s="230"/>
      <c r="AD23" s="230"/>
      <c r="AE23" s="230"/>
      <c r="AF23" s="230"/>
      <c r="AG23" s="230"/>
      <c r="AH23" s="231"/>
    </row>
    <row r="24" spans="1:34" ht="15.75" thickBot="1" x14ac:dyDescent="0.3">
      <c r="A24" s="49" t="s">
        <v>61</v>
      </c>
      <c r="B24" s="3" t="s">
        <v>286</v>
      </c>
      <c r="C24" s="3">
        <v>18</v>
      </c>
      <c r="D24" s="135" t="s">
        <v>256</v>
      </c>
      <c r="E24" s="23">
        <v>1</v>
      </c>
      <c r="F24" s="23">
        <v>2</v>
      </c>
      <c r="G24" s="23">
        <v>3</v>
      </c>
      <c r="H24" s="23">
        <v>4</v>
      </c>
      <c r="I24" s="23">
        <v>5</v>
      </c>
      <c r="J24" s="23">
        <v>6</v>
      </c>
      <c r="K24" s="23">
        <v>7</v>
      </c>
      <c r="L24" s="23">
        <v>8</v>
      </c>
      <c r="M24" s="23">
        <v>9</v>
      </c>
      <c r="N24" s="23">
        <v>10</v>
      </c>
      <c r="O24" s="23">
        <v>11</v>
      </c>
      <c r="P24" s="23">
        <v>12</v>
      </c>
      <c r="Q24" s="23">
        <v>13</v>
      </c>
      <c r="R24" s="23">
        <v>14</v>
      </c>
      <c r="S24" s="23">
        <v>15</v>
      </c>
      <c r="T24" s="23">
        <v>16</v>
      </c>
      <c r="U24" s="23">
        <v>17</v>
      </c>
      <c r="V24" s="23">
        <v>18</v>
      </c>
      <c r="W24" s="229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1"/>
    </row>
    <row r="25" spans="1:34" ht="15.75" thickBot="1" x14ac:dyDescent="0.3">
      <c r="A25" s="50" t="s">
        <v>61</v>
      </c>
      <c r="B25" s="34" t="s">
        <v>287</v>
      </c>
      <c r="C25" s="34">
        <v>16</v>
      </c>
      <c r="D25" s="35"/>
      <c r="E25" s="23">
        <v>1</v>
      </c>
      <c r="F25" s="23">
        <v>2</v>
      </c>
      <c r="G25" s="23">
        <v>3</v>
      </c>
      <c r="H25" s="23">
        <v>4</v>
      </c>
      <c r="I25" s="23">
        <v>5</v>
      </c>
      <c r="J25" s="23">
        <v>6</v>
      </c>
      <c r="K25" s="23">
        <v>7</v>
      </c>
      <c r="L25" s="23">
        <v>8</v>
      </c>
      <c r="M25" s="23">
        <v>9</v>
      </c>
      <c r="N25" s="23">
        <v>10</v>
      </c>
      <c r="O25" s="23">
        <v>11</v>
      </c>
      <c r="P25" s="23">
        <v>12</v>
      </c>
      <c r="Q25" s="23">
        <v>13</v>
      </c>
      <c r="R25" s="23">
        <v>14</v>
      </c>
      <c r="S25" s="23">
        <v>15</v>
      </c>
      <c r="T25" s="23">
        <v>16</v>
      </c>
      <c r="U25" s="229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1"/>
    </row>
    <row r="26" spans="1:34" ht="15.75" thickBot="1" x14ac:dyDescent="0.3">
      <c r="A26" s="51" t="s">
        <v>288</v>
      </c>
      <c r="B26" s="47"/>
      <c r="C26" s="47"/>
      <c r="D26" s="48"/>
      <c r="E26" s="249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3"/>
    </row>
    <row r="27" spans="1:34" ht="15.75" thickBot="1" x14ac:dyDescent="0.3">
      <c r="A27" s="81"/>
      <c r="B27" s="3" t="s">
        <v>289</v>
      </c>
      <c r="C27" s="3">
        <v>4</v>
      </c>
      <c r="D27" s="135" t="s">
        <v>256</v>
      </c>
      <c r="E27" s="22">
        <v>1</v>
      </c>
      <c r="F27" s="22">
        <v>2</v>
      </c>
      <c r="G27" s="22">
        <v>3</v>
      </c>
      <c r="H27" s="22">
        <v>4</v>
      </c>
      <c r="I27" s="229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1"/>
    </row>
    <row r="28" spans="1:34" ht="15.75" thickBot="1" x14ac:dyDescent="0.3">
      <c r="A28" s="44"/>
      <c r="B28" s="3" t="s">
        <v>290</v>
      </c>
      <c r="C28" s="3">
        <v>6</v>
      </c>
      <c r="D28" s="135" t="s">
        <v>256</v>
      </c>
      <c r="E28" s="22">
        <v>1</v>
      </c>
      <c r="F28" s="22">
        <v>2</v>
      </c>
      <c r="G28" s="22">
        <v>3</v>
      </c>
      <c r="H28" s="22">
        <v>4</v>
      </c>
      <c r="I28" s="22">
        <v>5</v>
      </c>
      <c r="J28" s="22">
        <v>6</v>
      </c>
      <c r="K28" s="229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1"/>
    </row>
    <row r="29" spans="1:34" ht="15.75" thickBot="1" x14ac:dyDescent="0.3">
      <c r="A29" s="49" t="s">
        <v>61</v>
      </c>
      <c r="B29" s="3" t="s">
        <v>291</v>
      </c>
      <c r="C29" s="3">
        <v>4</v>
      </c>
      <c r="D29" s="135" t="s">
        <v>256</v>
      </c>
      <c r="E29" s="23">
        <v>1</v>
      </c>
      <c r="F29" s="23">
        <v>2</v>
      </c>
      <c r="G29" s="23">
        <v>3</v>
      </c>
      <c r="H29" s="23">
        <v>4</v>
      </c>
      <c r="I29" s="229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1"/>
    </row>
    <row r="30" spans="1:34" ht="15.75" thickBot="1" x14ac:dyDescent="0.3">
      <c r="A30" s="49" t="s">
        <v>61</v>
      </c>
      <c r="B30" s="3" t="s">
        <v>292</v>
      </c>
      <c r="C30" s="3">
        <v>5</v>
      </c>
      <c r="D30" s="135" t="s">
        <v>256</v>
      </c>
      <c r="E30" s="23">
        <v>1</v>
      </c>
      <c r="F30" s="23">
        <v>2</v>
      </c>
      <c r="G30" s="23">
        <v>3</v>
      </c>
      <c r="H30" s="23">
        <v>4</v>
      </c>
      <c r="I30" s="23">
        <v>5</v>
      </c>
      <c r="J30" s="229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6"/>
    </row>
    <row r="31" spans="1:34" ht="15.75" thickBot="1" x14ac:dyDescent="0.3">
      <c r="A31" s="80"/>
      <c r="B31" s="3" t="s">
        <v>293</v>
      </c>
      <c r="C31" s="3">
        <v>5</v>
      </c>
      <c r="D31" s="135" t="s">
        <v>256</v>
      </c>
      <c r="E31" s="24">
        <v>1</v>
      </c>
      <c r="F31" s="24">
        <v>2</v>
      </c>
      <c r="G31" s="24">
        <v>3</v>
      </c>
      <c r="H31" s="24">
        <v>4</v>
      </c>
      <c r="I31" s="24">
        <v>5</v>
      </c>
      <c r="J31" s="22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6"/>
    </row>
    <row r="32" spans="1:34" ht="15.75" thickBot="1" x14ac:dyDescent="0.3">
      <c r="A32" s="44"/>
      <c r="B32" s="3" t="s">
        <v>294</v>
      </c>
      <c r="C32" s="3">
        <v>7</v>
      </c>
      <c r="D32" s="135" t="s">
        <v>256</v>
      </c>
      <c r="E32" s="24">
        <v>1</v>
      </c>
      <c r="F32" s="24">
        <v>2</v>
      </c>
      <c r="G32" s="24">
        <v>3</v>
      </c>
      <c r="H32" s="24">
        <v>4</v>
      </c>
      <c r="I32" s="24">
        <v>5</v>
      </c>
      <c r="J32" s="24">
        <v>6</v>
      </c>
      <c r="K32" s="24">
        <v>7</v>
      </c>
      <c r="L32" s="229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8"/>
    </row>
    <row r="33" spans="1:34" ht="15.75" thickBot="1" x14ac:dyDescent="0.3">
      <c r="A33" s="49" t="s">
        <v>61</v>
      </c>
      <c r="B33" s="3" t="s">
        <v>295</v>
      </c>
      <c r="C33" s="3">
        <v>10</v>
      </c>
      <c r="D33" s="135" t="s">
        <v>256</v>
      </c>
      <c r="E33" s="23">
        <v>1</v>
      </c>
      <c r="F33" s="23">
        <v>2</v>
      </c>
      <c r="G33" s="23">
        <v>3</v>
      </c>
      <c r="H33" s="23">
        <v>4</v>
      </c>
      <c r="I33" s="23">
        <v>5</v>
      </c>
      <c r="J33" s="23">
        <v>6</v>
      </c>
      <c r="K33" s="23">
        <v>7</v>
      </c>
      <c r="L33" s="23">
        <v>8</v>
      </c>
      <c r="M33" s="23">
        <v>9</v>
      </c>
      <c r="N33" s="23">
        <v>10</v>
      </c>
      <c r="O33" s="229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1"/>
    </row>
    <row r="34" spans="1:34" ht="15.75" thickBot="1" x14ac:dyDescent="0.3">
      <c r="A34" s="49" t="s">
        <v>61</v>
      </c>
      <c r="B34" s="3" t="s">
        <v>296</v>
      </c>
      <c r="C34" s="3">
        <v>12</v>
      </c>
      <c r="D34" s="135" t="s">
        <v>256</v>
      </c>
      <c r="E34" s="23">
        <v>1</v>
      </c>
      <c r="F34" s="23">
        <v>2</v>
      </c>
      <c r="G34" s="23">
        <v>3</v>
      </c>
      <c r="H34" s="23">
        <v>4</v>
      </c>
      <c r="I34" s="23">
        <v>5</v>
      </c>
      <c r="J34" s="23">
        <v>6</v>
      </c>
      <c r="K34" s="23">
        <v>7</v>
      </c>
      <c r="L34" s="23">
        <v>8</v>
      </c>
      <c r="M34" s="23">
        <v>9</v>
      </c>
      <c r="N34" s="23">
        <v>10</v>
      </c>
      <c r="O34" s="23">
        <v>11</v>
      </c>
      <c r="P34" s="23">
        <v>12</v>
      </c>
      <c r="Q34" s="229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1"/>
    </row>
    <row r="35" spans="1:34" ht="15.75" thickBot="1" x14ac:dyDescent="0.3">
      <c r="A35" s="50"/>
      <c r="B35" s="34" t="s">
        <v>297</v>
      </c>
      <c r="C35" s="34">
        <v>8</v>
      </c>
      <c r="D35" s="59" t="s">
        <v>256</v>
      </c>
      <c r="E35" s="24">
        <v>1</v>
      </c>
      <c r="F35" s="24">
        <v>2</v>
      </c>
      <c r="G35" s="24">
        <v>3</v>
      </c>
      <c r="H35" s="24">
        <v>4</v>
      </c>
      <c r="I35" s="24">
        <v>5</v>
      </c>
      <c r="J35" s="24">
        <v>6</v>
      </c>
      <c r="K35" s="24">
        <v>7</v>
      </c>
      <c r="L35" s="24">
        <v>8</v>
      </c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</row>
    <row r="36" spans="1:34" ht="30.75" thickBot="1" x14ac:dyDescent="0.3">
      <c r="A36" s="82" t="s">
        <v>298</v>
      </c>
      <c r="B36" s="47"/>
      <c r="C36" s="47"/>
      <c r="D36" s="48"/>
      <c r="E36" s="83"/>
      <c r="F36" s="83"/>
      <c r="G36" s="83"/>
      <c r="H36" s="83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1"/>
    </row>
    <row r="37" spans="1:34" ht="15.75" thickBot="1" x14ac:dyDescent="0.3">
      <c r="A37" s="49" t="s">
        <v>61</v>
      </c>
      <c r="B37" s="3" t="s">
        <v>299</v>
      </c>
      <c r="C37" s="3">
        <v>6</v>
      </c>
      <c r="D37" s="135" t="s">
        <v>256</v>
      </c>
      <c r="E37" s="37">
        <v>1</v>
      </c>
      <c r="F37" s="23">
        <v>2</v>
      </c>
      <c r="G37" s="23">
        <v>3</v>
      </c>
      <c r="H37" s="23">
        <v>4</v>
      </c>
      <c r="I37" s="23">
        <v>5</v>
      </c>
      <c r="J37" s="23">
        <v>6</v>
      </c>
      <c r="K37" s="229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1"/>
    </row>
    <row r="38" spans="1:34" ht="15.75" thickBot="1" x14ac:dyDescent="0.3">
      <c r="A38" s="50" t="s">
        <v>61</v>
      </c>
      <c r="B38" s="34" t="s">
        <v>300</v>
      </c>
      <c r="C38" s="34">
        <v>6</v>
      </c>
      <c r="D38" s="59" t="s">
        <v>256</v>
      </c>
      <c r="E38" s="133">
        <v>1</v>
      </c>
      <c r="F38" s="23">
        <v>2</v>
      </c>
      <c r="G38" s="23">
        <v>3</v>
      </c>
      <c r="H38" s="23">
        <v>4</v>
      </c>
      <c r="I38" s="23">
        <v>5</v>
      </c>
      <c r="J38" s="23">
        <v>6</v>
      </c>
      <c r="K38" s="229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</row>
    <row r="39" spans="1:34" ht="15.75" thickBot="1" x14ac:dyDescent="0.3">
      <c r="A39" s="51" t="s">
        <v>301</v>
      </c>
      <c r="B39" s="47"/>
      <c r="C39" s="47"/>
      <c r="D39" s="48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</row>
    <row r="40" spans="1:34" ht="15.75" thickBot="1" x14ac:dyDescent="0.3">
      <c r="A40" s="44"/>
      <c r="B40" s="3" t="s">
        <v>302</v>
      </c>
      <c r="C40" s="3">
        <v>4</v>
      </c>
      <c r="D40" s="135" t="s">
        <v>478</v>
      </c>
      <c r="E40" s="37">
        <v>1</v>
      </c>
      <c r="F40" s="22">
        <v>2</v>
      </c>
      <c r="G40" s="22">
        <v>3</v>
      </c>
      <c r="H40" s="22">
        <v>4</v>
      </c>
      <c r="I40" s="229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1:34" ht="15.75" thickBot="1" x14ac:dyDescent="0.3">
      <c r="A41" s="44"/>
      <c r="B41" s="3" t="s">
        <v>303</v>
      </c>
      <c r="C41" s="3">
        <v>6</v>
      </c>
      <c r="D41" s="135" t="s">
        <v>478</v>
      </c>
      <c r="E41" s="37">
        <v>1</v>
      </c>
      <c r="F41" s="22">
        <v>2</v>
      </c>
      <c r="G41" s="22">
        <v>3</v>
      </c>
      <c r="H41" s="22">
        <v>4</v>
      </c>
      <c r="I41" s="86">
        <v>5</v>
      </c>
      <c r="J41" s="86">
        <v>6</v>
      </c>
      <c r="K41" s="229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1:34" ht="15.75" thickBot="1" x14ac:dyDescent="0.3">
      <c r="A42" s="44"/>
      <c r="B42" s="3" t="s">
        <v>304</v>
      </c>
      <c r="C42" s="3">
        <v>6</v>
      </c>
      <c r="D42" s="135" t="s">
        <v>478</v>
      </c>
      <c r="E42" s="200">
        <v>1</v>
      </c>
      <c r="F42" s="64">
        <v>2</v>
      </c>
      <c r="G42" s="64">
        <v>3</v>
      </c>
      <c r="H42" s="64">
        <v>4</v>
      </c>
      <c r="I42" s="64">
        <v>5</v>
      </c>
      <c r="J42" s="64">
        <v>6</v>
      </c>
      <c r="K42" s="229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1:34" ht="15.75" thickBot="1" x14ac:dyDescent="0.3">
      <c r="A43" s="44"/>
      <c r="B43" s="3" t="s">
        <v>305</v>
      </c>
      <c r="C43" s="3">
        <v>5</v>
      </c>
      <c r="D43" s="135" t="s">
        <v>478</v>
      </c>
      <c r="E43" s="200">
        <v>1</v>
      </c>
      <c r="F43" s="64">
        <v>2</v>
      </c>
      <c r="G43" s="64">
        <v>3</v>
      </c>
      <c r="H43" s="64">
        <v>4</v>
      </c>
      <c r="I43" s="64">
        <v>5</v>
      </c>
      <c r="J43" s="22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6"/>
    </row>
    <row r="44" spans="1:34" ht="15.75" thickBot="1" x14ac:dyDescent="0.3">
      <c r="A44" s="44"/>
      <c r="B44" s="3" t="s">
        <v>306</v>
      </c>
      <c r="C44" s="3">
        <v>6</v>
      </c>
      <c r="D44" s="135" t="s">
        <v>478</v>
      </c>
      <c r="E44" s="37">
        <v>1</v>
      </c>
      <c r="F44" s="22">
        <v>2</v>
      </c>
      <c r="G44" s="22">
        <v>3</v>
      </c>
      <c r="H44" s="22">
        <v>4</v>
      </c>
      <c r="I44" s="22">
        <v>5</v>
      </c>
      <c r="J44" s="22">
        <v>6</v>
      </c>
      <c r="K44" s="229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1"/>
    </row>
    <row r="45" spans="1:34" ht="15.75" thickBot="1" x14ac:dyDescent="0.3">
      <c r="A45" s="44"/>
      <c r="B45" s="3" t="s">
        <v>307</v>
      </c>
      <c r="C45" s="3">
        <v>5</v>
      </c>
      <c r="D45" s="135" t="s">
        <v>478</v>
      </c>
      <c r="E45" s="37">
        <v>1</v>
      </c>
      <c r="F45" s="22">
        <v>2</v>
      </c>
      <c r="G45" s="22">
        <v>3</v>
      </c>
      <c r="H45" s="22">
        <v>4</v>
      </c>
      <c r="I45" s="22">
        <v>5</v>
      </c>
      <c r="J45" s="229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1"/>
    </row>
    <row r="46" spans="1:34" ht="15.75" thickBot="1" x14ac:dyDescent="0.3">
      <c r="A46" s="81"/>
      <c r="B46" s="3" t="s">
        <v>308</v>
      </c>
      <c r="C46" s="3">
        <v>6</v>
      </c>
      <c r="D46" s="135" t="s">
        <v>478</v>
      </c>
      <c r="E46" s="37">
        <v>1</v>
      </c>
      <c r="F46" s="22">
        <v>2</v>
      </c>
      <c r="G46" s="22">
        <v>3</v>
      </c>
      <c r="H46" s="22">
        <v>4</v>
      </c>
      <c r="I46" s="22">
        <v>5</v>
      </c>
      <c r="J46" s="22">
        <v>6</v>
      </c>
      <c r="K46" s="229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1"/>
    </row>
    <row r="47" spans="1:34" ht="15.75" thickBot="1" x14ac:dyDescent="0.3">
      <c r="A47" s="81"/>
      <c r="B47" s="3" t="s">
        <v>309</v>
      </c>
      <c r="C47" s="3">
        <v>5</v>
      </c>
      <c r="D47" s="135" t="s">
        <v>478</v>
      </c>
      <c r="E47" s="37">
        <v>1</v>
      </c>
      <c r="F47" s="22">
        <v>2</v>
      </c>
      <c r="G47" s="22">
        <v>3</v>
      </c>
      <c r="H47" s="22">
        <v>4</v>
      </c>
      <c r="I47" s="22">
        <v>5</v>
      </c>
      <c r="J47" s="229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1"/>
    </row>
    <row r="48" spans="1:34" ht="15.75" thickBot="1" x14ac:dyDescent="0.3">
      <c r="A48" s="44"/>
      <c r="B48" s="3" t="s">
        <v>310</v>
      </c>
      <c r="C48" s="3">
        <v>8</v>
      </c>
      <c r="D48" s="135" t="s">
        <v>478</v>
      </c>
      <c r="E48" s="37">
        <v>1</v>
      </c>
      <c r="F48" s="22">
        <v>2</v>
      </c>
      <c r="G48" s="22">
        <v>3</v>
      </c>
      <c r="H48" s="22">
        <v>4</v>
      </c>
      <c r="I48" s="22">
        <v>5</v>
      </c>
      <c r="J48" s="22">
        <v>6</v>
      </c>
      <c r="K48" s="22">
        <v>7</v>
      </c>
      <c r="L48" s="22">
        <v>8</v>
      </c>
      <c r="M48" s="229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1"/>
    </row>
    <row r="49" spans="1:34" ht="15.75" thickBot="1" x14ac:dyDescent="0.3">
      <c r="A49" s="44"/>
      <c r="B49" s="3" t="s">
        <v>311</v>
      </c>
      <c r="C49" s="3">
        <v>5</v>
      </c>
      <c r="D49" s="135" t="s">
        <v>478</v>
      </c>
      <c r="E49" s="37">
        <v>1</v>
      </c>
      <c r="F49" s="22">
        <v>2</v>
      </c>
      <c r="G49" s="22">
        <v>3</v>
      </c>
      <c r="H49" s="22">
        <v>4</v>
      </c>
      <c r="I49" s="22">
        <v>5</v>
      </c>
      <c r="J49" s="229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1"/>
    </row>
    <row r="50" spans="1:34" ht="15.75" thickBot="1" x14ac:dyDescent="0.3">
      <c r="A50" s="44"/>
      <c r="B50" s="3" t="s">
        <v>312</v>
      </c>
      <c r="C50" s="3">
        <v>10</v>
      </c>
      <c r="D50" s="135" t="s">
        <v>478</v>
      </c>
      <c r="E50" s="37">
        <v>1</v>
      </c>
      <c r="F50" s="22">
        <v>2</v>
      </c>
      <c r="G50" s="22">
        <v>3</v>
      </c>
      <c r="H50" s="22">
        <v>4</v>
      </c>
      <c r="I50" s="22">
        <v>5</v>
      </c>
      <c r="J50" s="22">
        <v>6</v>
      </c>
      <c r="K50" s="22">
        <v>7</v>
      </c>
      <c r="L50" s="22">
        <v>8</v>
      </c>
      <c r="M50" s="22">
        <v>9</v>
      </c>
      <c r="N50" s="22">
        <v>10</v>
      </c>
      <c r="O50" s="229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1"/>
    </row>
    <row r="51" spans="1:34" ht="15.75" thickBot="1" x14ac:dyDescent="0.3">
      <c r="A51" s="44"/>
      <c r="B51" s="3" t="s">
        <v>313</v>
      </c>
      <c r="C51" s="3">
        <v>7</v>
      </c>
      <c r="D51" s="135" t="s">
        <v>478</v>
      </c>
      <c r="E51" s="37">
        <v>1</v>
      </c>
      <c r="F51" s="22">
        <v>2</v>
      </c>
      <c r="G51" s="22">
        <v>3</v>
      </c>
      <c r="H51" s="22">
        <v>4</v>
      </c>
      <c r="I51" s="22">
        <v>5</v>
      </c>
      <c r="J51" s="22">
        <v>6</v>
      </c>
      <c r="K51" s="22">
        <v>7</v>
      </c>
      <c r="L51" s="229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1"/>
    </row>
    <row r="52" spans="1:34" ht="15.75" thickBot="1" x14ac:dyDescent="0.3">
      <c r="A52" s="44"/>
      <c r="B52" s="3" t="s">
        <v>314</v>
      </c>
      <c r="C52" s="3">
        <v>8</v>
      </c>
      <c r="D52" s="135" t="s">
        <v>478</v>
      </c>
      <c r="E52" s="200">
        <v>1</v>
      </c>
      <c r="F52" s="64">
        <v>2</v>
      </c>
      <c r="G52" s="64">
        <v>3</v>
      </c>
      <c r="H52" s="64">
        <v>4</v>
      </c>
      <c r="I52" s="64">
        <v>5</v>
      </c>
      <c r="J52" s="64">
        <v>6</v>
      </c>
      <c r="K52" s="64">
        <v>7</v>
      </c>
      <c r="L52" s="64">
        <v>8</v>
      </c>
      <c r="M52" s="229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/>
    </row>
    <row r="53" spans="1:34" ht="15.75" thickBot="1" x14ac:dyDescent="0.3">
      <c r="A53" s="44"/>
      <c r="B53" s="3" t="s">
        <v>315</v>
      </c>
      <c r="C53" s="3">
        <v>4</v>
      </c>
      <c r="D53" s="135" t="s">
        <v>478</v>
      </c>
      <c r="E53" s="37">
        <v>1</v>
      </c>
      <c r="F53" s="22">
        <v>2</v>
      </c>
      <c r="G53" s="22">
        <v>3</v>
      </c>
      <c r="H53" s="22">
        <v>4</v>
      </c>
      <c r="I53" s="229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1"/>
    </row>
    <row r="54" spans="1:34" ht="15.75" thickBot="1" x14ac:dyDescent="0.3">
      <c r="A54" s="49" t="s">
        <v>61</v>
      </c>
      <c r="B54" s="3" t="s">
        <v>316</v>
      </c>
      <c r="C54" s="3">
        <v>6</v>
      </c>
      <c r="D54" s="135" t="s">
        <v>478</v>
      </c>
      <c r="E54" s="133">
        <v>1</v>
      </c>
      <c r="F54" s="23">
        <v>2</v>
      </c>
      <c r="G54" s="23">
        <v>3</v>
      </c>
      <c r="H54" s="23">
        <v>4</v>
      </c>
      <c r="I54" s="23">
        <v>5</v>
      </c>
      <c r="J54" s="23">
        <v>6</v>
      </c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1:34" ht="15.75" thickBot="1" x14ac:dyDescent="0.3">
      <c r="A55" s="44"/>
      <c r="B55" s="3" t="s">
        <v>317</v>
      </c>
      <c r="C55" s="3">
        <v>5</v>
      </c>
      <c r="D55" s="135" t="s">
        <v>478</v>
      </c>
      <c r="E55" s="37">
        <v>1</v>
      </c>
      <c r="F55" s="64">
        <v>2</v>
      </c>
      <c r="G55" s="22">
        <v>3</v>
      </c>
      <c r="H55" s="22">
        <v>4</v>
      </c>
      <c r="I55" s="64">
        <v>5</v>
      </c>
      <c r="J55" s="229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1"/>
    </row>
    <row r="56" spans="1:34" ht="15.75" thickBot="1" x14ac:dyDescent="0.3">
      <c r="A56" s="44"/>
      <c r="B56" s="3" t="s">
        <v>318</v>
      </c>
      <c r="C56" s="3">
        <v>4</v>
      </c>
      <c r="D56" s="135" t="s">
        <v>478</v>
      </c>
      <c r="E56" s="37">
        <v>1</v>
      </c>
      <c r="F56" s="22">
        <v>2</v>
      </c>
      <c r="G56" s="22">
        <v>3</v>
      </c>
      <c r="H56" s="22">
        <v>4</v>
      </c>
      <c r="I56" s="229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1"/>
    </row>
    <row r="57" spans="1:34" ht="15.75" thickBot="1" x14ac:dyDescent="0.3">
      <c r="A57" s="44"/>
      <c r="B57" s="3" t="s">
        <v>319</v>
      </c>
      <c r="C57" s="3">
        <v>6</v>
      </c>
      <c r="D57" s="135" t="s">
        <v>478</v>
      </c>
      <c r="E57" s="37">
        <v>1</v>
      </c>
      <c r="F57" s="22">
        <v>2</v>
      </c>
      <c r="G57" s="22">
        <v>3</v>
      </c>
      <c r="H57" s="22">
        <v>4</v>
      </c>
      <c r="I57" s="22">
        <v>5</v>
      </c>
      <c r="J57" s="22">
        <v>6</v>
      </c>
      <c r="K57" s="229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1"/>
    </row>
    <row r="58" spans="1:34" ht="15.75" thickBot="1" x14ac:dyDescent="0.3">
      <c r="A58" s="44"/>
      <c r="B58" s="3" t="s">
        <v>320</v>
      </c>
      <c r="C58" s="3">
        <v>6</v>
      </c>
      <c r="D58" s="135" t="s">
        <v>478</v>
      </c>
      <c r="E58" s="37">
        <v>1</v>
      </c>
      <c r="F58" s="22">
        <v>2</v>
      </c>
      <c r="G58" s="22">
        <v>3</v>
      </c>
      <c r="H58" s="22">
        <v>4</v>
      </c>
      <c r="I58" s="22">
        <v>5</v>
      </c>
      <c r="J58" s="22">
        <v>6</v>
      </c>
      <c r="K58" s="229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1"/>
    </row>
    <row r="59" spans="1:34" ht="15.75" thickBot="1" x14ac:dyDescent="0.3">
      <c r="A59" s="44"/>
      <c r="B59" s="3" t="s">
        <v>321</v>
      </c>
      <c r="C59" s="3">
        <v>7</v>
      </c>
      <c r="D59" s="135" t="s">
        <v>478</v>
      </c>
      <c r="E59" s="37">
        <v>1</v>
      </c>
      <c r="F59" s="22">
        <v>2</v>
      </c>
      <c r="G59" s="22">
        <v>3</v>
      </c>
      <c r="H59" s="22">
        <v>4</v>
      </c>
      <c r="I59" s="22">
        <v>5</v>
      </c>
      <c r="J59" s="22">
        <v>6</v>
      </c>
      <c r="K59" s="22">
        <v>7</v>
      </c>
      <c r="L59" s="229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1"/>
    </row>
    <row r="60" spans="1:34" ht="15.75" thickBot="1" x14ac:dyDescent="0.3">
      <c r="A60" s="44"/>
      <c r="B60" s="3" t="s">
        <v>322</v>
      </c>
      <c r="C60" s="3">
        <v>6</v>
      </c>
      <c r="D60" s="135" t="s">
        <v>478</v>
      </c>
      <c r="E60" s="37">
        <v>1</v>
      </c>
      <c r="F60" s="22">
        <v>2</v>
      </c>
      <c r="G60" s="22">
        <v>3</v>
      </c>
      <c r="H60" s="22">
        <v>4</v>
      </c>
      <c r="I60" s="22">
        <v>5</v>
      </c>
      <c r="J60" s="22">
        <v>6</v>
      </c>
      <c r="K60" s="229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1"/>
    </row>
    <row r="61" spans="1:34" ht="15.75" thickBot="1" x14ac:dyDescent="0.3">
      <c r="A61" s="44"/>
      <c r="B61" s="3" t="s">
        <v>323</v>
      </c>
      <c r="C61" s="3">
        <v>7</v>
      </c>
      <c r="D61" s="135" t="s">
        <v>478</v>
      </c>
      <c r="E61" s="37">
        <v>1</v>
      </c>
      <c r="F61" s="22">
        <v>2</v>
      </c>
      <c r="G61" s="22">
        <v>3</v>
      </c>
      <c r="H61" s="22">
        <v>4</v>
      </c>
      <c r="I61" s="22">
        <v>5</v>
      </c>
      <c r="J61" s="22">
        <v>6</v>
      </c>
      <c r="K61" s="22">
        <v>7</v>
      </c>
      <c r="L61" s="229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1"/>
    </row>
    <row r="62" spans="1:34" ht="15.75" thickBot="1" x14ac:dyDescent="0.3">
      <c r="B62" s="3" t="s">
        <v>324</v>
      </c>
      <c r="C62" s="3">
        <v>5</v>
      </c>
      <c r="D62" s="135" t="s">
        <v>478</v>
      </c>
      <c r="E62" s="37">
        <v>1</v>
      </c>
      <c r="F62" s="22">
        <v>2</v>
      </c>
      <c r="G62" s="22">
        <v>3</v>
      </c>
      <c r="H62" s="22">
        <v>4</v>
      </c>
      <c r="I62" s="22">
        <v>5</v>
      </c>
      <c r="J62" s="229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1"/>
    </row>
    <row r="63" spans="1:34" ht="15.75" thickBot="1" x14ac:dyDescent="0.3">
      <c r="A63" s="49" t="s">
        <v>61</v>
      </c>
      <c r="B63" s="3" t="s">
        <v>325</v>
      </c>
      <c r="C63" s="3">
        <v>5</v>
      </c>
      <c r="D63" s="135" t="s">
        <v>478</v>
      </c>
      <c r="E63" s="133">
        <v>1</v>
      </c>
      <c r="F63" s="23">
        <v>2</v>
      </c>
      <c r="G63" s="23">
        <v>3</v>
      </c>
      <c r="H63" s="23">
        <v>4</v>
      </c>
      <c r="I63" s="23">
        <v>5</v>
      </c>
      <c r="J63" s="229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1"/>
    </row>
    <row r="64" spans="1:34" ht="15.75" thickBot="1" x14ac:dyDescent="0.3">
      <c r="A64" s="44"/>
      <c r="B64" s="3" t="s">
        <v>326</v>
      </c>
      <c r="C64" s="3">
        <v>9</v>
      </c>
      <c r="D64" s="135" t="s">
        <v>478</v>
      </c>
      <c r="E64" s="37">
        <v>1</v>
      </c>
      <c r="F64" s="22">
        <v>2</v>
      </c>
      <c r="G64" s="22">
        <v>3</v>
      </c>
      <c r="H64" s="22">
        <v>4</v>
      </c>
      <c r="I64" s="22">
        <v>5</v>
      </c>
      <c r="J64" s="22">
        <v>6</v>
      </c>
      <c r="K64" s="22">
        <v>7</v>
      </c>
      <c r="L64" s="22">
        <v>8</v>
      </c>
      <c r="M64" s="22">
        <v>9</v>
      </c>
      <c r="N64" s="229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1"/>
    </row>
    <row r="65" spans="1:34" ht="15.75" thickBot="1" x14ac:dyDescent="0.3">
      <c r="A65" s="45"/>
      <c r="B65" s="34" t="s">
        <v>327</v>
      </c>
      <c r="C65" s="34">
        <v>8</v>
      </c>
      <c r="D65" s="59" t="s">
        <v>478</v>
      </c>
      <c r="E65" s="37">
        <v>1</v>
      </c>
      <c r="F65" s="22">
        <v>2</v>
      </c>
      <c r="G65" s="22">
        <v>3</v>
      </c>
      <c r="H65" s="22">
        <v>4</v>
      </c>
      <c r="I65" s="22">
        <v>5</v>
      </c>
      <c r="J65" s="22">
        <v>6</v>
      </c>
      <c r="K65" s="22">
        <v>7</v>
      </c>
      <c r="L65" s="22">
        <v>8</v>
      </c>
      <c r="M65" s="229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1"/>
    </row>
    <row r="66" spans="1:34" ht="15.75" thickBot="1" x14ac:dyDescent="0.3">
      <c r="A66" s="51" t="s">
        <v>328</v>
      </c>
      <c r="B66" s="47"/>
      <c r="C66" s="47"/>
      <c r="D66" s="48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2"/>
    </row>
    <row r="67" spans="1:34" ht="15.75" thickBot="1" x14ac:dyDescent="0.3">
      <c r="A67" s="49" t="s">
        <v>61</v>
      </c>
      <c r="B67" s="3" t="s">
        <v>329</v>
      </c>
      <c r="C67" s="3">
        <v>9</v>
      </c>
      <c r="D67" s="162" t="s">
        <v>256</v>
      </c>
      <c r="E67" s="133">
        <v>1</v>
      </c>
      <c r="F67" s="23">
        <v>2</v>
      </c>
      <c r="G67" s="23">
        <v>3</v>
      </c>
      <c r="H67" s="23">
        <v>4</v>
      </c>
      <c r="I67" s="23">
        <v>5</v>
      </c>
      <c r="J67" s="23">
        <v>6</v>
      </c>
      <c r="K67" s="23">
        <v>7</v>
      </c>
      <c r="L67" s="23">
        <v>8</v>
      </c>
      <c r="M67" s="23">
        <v>9</v>
      </c>
      <c r="N67" s="237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9"/>
    </row>
    <row r="68" spans="1:34" ht="15.75" thickBot="1" x14ac:dyDescent="0.3">
      <c r="A68" s="49" t="s">
        <v>61</v>
      </c>
      <c r="B68" s="3" t="s">
        <v>330</v>
      </c>
      <c r="C68" s="3">
        <v>8</v>
      </c>
      <c r="D68" s="162" t="s">
        <v>256</v>
      </c>
      <c r="E68" s="133">
        <v>1</v>
      </c>
      <c r="F68" s="23">
        <v>2</v>
      </c>
      <c r="G68" s="23">
        <v>3</v>
      </c>
      <c r="H68" s="23">
        <v>4</v>
      </c>
      <c r="I68" s="23">
        <v>5</v>
      </c>
      <c r="J68" s="23">
        <v>6</v>
      </c>
      <c r="K68" s="23">
        <v>7</v>
      </c>
      <c r="L68" s="23">
        <v>8</v>
      </c>
      <c r="M68" s="237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9"/>
    </row>
    <row r="69" spans="1:34" ht="15.75" thickBot="1" x14ac:dyDescent="0.3">
      <c r="A69" s="49" t="s">
        <v>61</v>
      </c>
      <c r="B69" s="3" t="s">
        <v>331</v>
      </c>
      <c r="C69" s="3">
        <v>12</v>
      </c>
      <c r="D69" s="162" t="s">
        <v>256</v>
      </c>
      <c r="E69" s="133">
        <v>1</v>
      </c>
      <c r="F69" s="23">
        <v>2</v>
      </c>
      <c r="G69" s="23">
        <v>3</v>
      </c>
      <c r="H69" s="23">
        <v>4</v>
      </c>
      <c r="I69" s="23">
        <v>5</v>
      </c>
      <c r="J69" s="23">
        <v>6</v>
      </c>
      <c r="K69" s="23">
        <v>7</v>
      </c>
      <c r="L69" s="23">
        <v>8</v>
      </c>
      <c r="M69" s="23">
        <v>9</v>
      </c>
      <c r="N69" s="23">
        <v>10</v>
      </c>
      <c r="O69" s="23">
        <v>11</v>
      </c>
      <c r="P69" s="23">
        <v>12</v>
      </c>
      <c r="Q69" s="237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9"/>
    </row>
    <row r="70" spans="1:34" ht="15.75" thickBot="1" x14ac:dyDescent="0.3">
      <c r="A70" s="49" t="s">
        <v>61</v>
      </c>
      <c r="B70" s="3" t="s">
        <v>332</v>
      </c>
      <c r="C70" s="3">
        <v>8</v>
      </c>
      <c r="D70" s="162" t="s">
        <v>256</v>
      </c>
      <c r="E70" s="133">
        <v>1</v>
      </c>
      <c r="F70" s="23">
        <v>2</v>
      </c>
      <c r="G70" s="23">
        <v>3</v>
      </c>
      <c r="H70" s="23">
        <v>4</v>
      </c>
      <c r="I70" s="23">
        <v>5</v>
      </c>
      <c r="J70" s="23">
        <v>6</v>
      </c>
      <c r="K70" s="23">
        <v>7</v>
      </c>
      <c r="L70" s="23">
        <v>8</v>
      </c>
      <c r="M70" s="237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9"/>
    </row>
    <row r="71" spans="1:34" ht="15.75" thickBot="1" x14ac:dyDescent="0.3">
      <c r="A71" s="49" t="s">
        <v>61</v>
      </c>
      <c r="B71" s="3" t="s">
        <v>333</v>
      </c>
      <c r="C71" s="3">
        <v>8</v>
      </c>
      <c r="D71" s="162" t="s">
        <v>256</v>
      </c>
      <c r="E71" s="133">
        <v>1</v>
      </c>
      <c r="F71" s="23">
        <v>2</v>
      </c>
      <c r="G71" s="23">
        <v>3</v>
      </c>
      <c r="H71" s="23">
        <v>4</v>
      </c>
      <c r="I71" s="23">
        <v>5</v>
      </c>
      <c r="J71" s="23">
        <v>6</v>
      </c>
      <c r="K71" s="23">
        <v>7</v>
      </c>
      <c r="L71" s="23">
        <v>8</v>
      </c>
      <c r="M71" s="237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9"/>
    </row>
    <row r="72" spans="1:34" ht="15.75" thickBot="1" x14ac:dyDescent="0.3">
      <c r="A72" s="49" t="s">
        <v>61</v>
      </c>
      <c r="B72" s="3" t="s">
        <v>334</v>
      </c>
      <c r="C72" s="3">
        <v>7</v>
      </c>
      <c r="D72" s="162" t="s">
        <v>256</v>
      </c>
      <c r="E72" s="133">
        <v>1</v>
      </c>
      <c r="F72" s="23">
        <v>2</v>
      </c>
      <c r="G72" s="23">
        <v>3</v>
      </c>
      <c r="H72" s="23">
        <v>4</v>
      </c>
      <c r="I72" s="23">
        <v>5</v>
      </c>
      <c r="J72" s="23">
        <v>6</v>
      </c>
      <c r="K72" s="23">
        <v>7</v>
      </c>
      <c r="L72" s="237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9"/>
    </row>
    <row r="73" spans="1:34" ht="15.75" thickBot="1" x14ac:dyDescent="0.3">
      <c r="A73" s="49" t="s">
        <v>61</v>
      </c>
      <c r="B73" s="3" t="s">
        <v>335</v>
      </c>
      <c r="C73" s="3">
        <v>8</v>
      </c>
      <c r="D73" s="162" t="s">
        <v>256</v>
      </c>
      <c r="E73" s="133">
        <v>1</v>
      </c>
      <c r="F73" s="23">
        <v>2</v>
      </c>
      <c r="G73" s="23">
        <v>3</v>
      </c>
      <c r="H73" s="23">
        <v>4</v>
      </c>
      <c r="I73" s="23">
        <v>5</v>
      </c>
      <c r="J73" s="23">
        <v>6</v>
      </c>
      <c r="K73" s="23">
        <v>7</v>
      </c>
      <c r="L73" s="23">
        <v>8</v>
      </c>
      <c r="M73" s="237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9"/>
    </row>
    <row r="74" spans="1:34" ht="15.75" thickBot="1" x14ac:dyDescent="0.3">
      <c r="A74" s="49" t="s">
        <v>61</v>
      </c>
      <c r="B74" s="34" t="s">
        <v>336</v>
      </c>
      <c r="C74" s="34">
        <v>8</v>
      </c>
      <c r="D74" s="162" t="s">
        <v>256</v>
      </c>
      <c r="E74" s="133">
        <v>1</v>
      </c>
      <c r="F74" s="23">
        <v>2</v>
      </c>
      <c r="G74" s="23">
        <v>3</v>
      </c>
      <c r="H74" s="23">
        <v>4</v>
      </c>
      <c r="I74" s="23">
        <v>5</v>
      </c>
      <c r="J74" s="23">
        <v>6</v>
      </c>
      <c r="K74" s="23">
        <v>7</v>
      </c>
      <c r="L74" s="23">
        <v>8</v>
      </c>
      <c r="M74" s="237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9"/>
    </row>
    <row r="75" spans="1:34" ht="15.75" thickBot="1" x14ac:dyDescent="0.3">
      <c r="A75" s="51" t="s">
        <v>337</v>
      </c>
      <c r="B75" s="47"/>
      <c r="C75" s="47"/>
      <c r="D75" s="48"/>
      <c r="E75" s="87"/>
      <c r="F75" s="87"/>
      <c r="G75" s="87"/>
      <c r="H75" s="87"/>
      <c r="I75" s="87"/>
      <c r="J75" s="87"/>
      <c r="K75" s="87"/>
      <c r="L75" s="87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9"/>
    </row>
    <row r="76" spans="1:34" ht="15.75" thickBot="1" x14ac:dyDescent="0.3">
      <c r="A76" s="45"/>
      <c r="B76" s="34" t="s">
        <v>338</v>
      </c>
      <c r="C76" s="34">
        <v>9</v>
      </c>
      <c r="D76" s="59" t="s">
        <v>256</v>
      </c>
      <c r="E76" s="37">
        <v>1</v>
      </c>
      <c r="F76" s="22">
        <v>2</v>
      </c>
      <c r="G76" s="22">
        <v>3</v>
      </c>
      <c r="H76" s="22">
        <v>4</v>
      </c>
      <c r="I76" s="22">
        <v>5</v>
      </c>
      <c r="J76" s="22">
        <v>6</v>
      </c>
      <c r="K76" s="22">
        <v>7</v>
      </c>
      <c r="L76" s="22">
        <v>8</v>
      </c>
      <c r="M76" s="22">
        <v>9</v>
      </c>
      <c r="N76" s="22">
        <v>10</v>
      </c>
      <c r="O76" s="229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1"/>
    </row>
    <row r="77" spans="1:34" ht="15.75" thickBot="1" x14ac:dyDescent="0.3">
      <c r="A77" s="51" t="s">
        <v>339</v>
      </c>
      <c r="B77" s="47"/>
      <c r="C77" s="47"/>
      <c r="D77" s="48"/>
      <c r="E77" s="87"/>
      <c r="F77" s="87"/>
      <c r="G77" s="87"/>
      <c r="H77" s="87"/>
      <c r="I77" s="87"/>
      <c r="J77" s="87"/>
      <c r="K77" s="87"/>
      <c r="L77" s="87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9"/>
    </row>
    <row r="78" spans="1:34" ht="15.75" thickBot="1" x14ac:dyDescent="0.3">
      <c r="A78" s="44"/>
      <c r="B78" s="3" t="s">
        <v>340</v>
      </c>
      <c r="C78" s="3">
        <v>3</v>
      </c>
      <c r="D78" s="135" t="s">
        <v>152</v>
      </c>
      <c r="E78" s="37">
        <v>1</v>
      </c>
      <c r="F78" s="22">
        <v>2</v>
      </c>
      <c r="G78" s="22">
        <v>3</v>
      </c>
      <c r="H78" s="229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1"/>
    </row>
    <row r="79" spans="1:34" ht="15.75" thickBot="1" x14ac:dyDescent="0.3">
      <c r="A79" s="81"/>
      <c r="B79" s="3" t="s">
        <v>341</v>
      </c>
      <c r="C79" s="3">
        <v>3</v>
      </c>
      <c r="D79" s="135" t="s">
        <v>152</v>
      </c>
      <c r="E79" s="37">
        <v>1</v>
      </c>
      <c r="F79" s="22">
        <v>2</v>
      </c>
      <c r="G79" s="22">
        <v>3</v>
      </c>
      <c r="H79" s="229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1"/>
    </row>
    <row r="80" spans="1:34" ht="15.75" thickBot="1" x14ac:dyDescent="0.3">
      <c r="A80" s="45"/>
      <c r="B80" s="34" t="s">
        <v>342</v>
      </c>
      <c r="C80" s="34">
        <v>4</v>
      </c>
      <c r="D80" s="59" t="s">
        <v>152</v>
      </c>
      <c r="E80" s="37">
        <v>1</v>
      </c>
      <c r="F80" s="22">
        <v>2</v>
      </c>
      <c r="G80" s="22">
        <v>3</v>
      </c>
      <c r="H80" s="22">
        <v>4</v>
      </c>
      <c r="I80" s="234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6"/>
    </row>
    <row r="81" spans="1:34" ht="15.75" thickBot="1" x14ac:dyDescent="0.3">
      <c r="A81" s="51" t="s">
        <v>343</v>
      </c>
      <c r="B81" s="47"/>
      <c r="C81" s="47"/>
      <c r="D81" s="48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3"/>
    </row>
    <row r="82" spans="1:34" ht="15.75" thickBot="1" x14ac:dyDescent="0.3">
      <c r="A82" s="44"/>
      <c r="B82" s="3" t="s">
        <v>344</v>
      </c>
      <c r="C82" s="3">
        <v>3</v>
      </c>
      <c r="D82" s="135" t="s">
        <v>152</v>
      </c>
      <c r="E82" s="37">
        <v>1</v>
      </c>
      <c r="F82" s="22">
        <v>2</v>
      </c>
      <c r="G82" s="22">
        <v>3</v>
      </c>
      <c r="H82" s="229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1"/>
    </row>
    <row r="83" spans="1:34" ht="15.75" thickBot="1" x14ac:dyDescent="0.3">
      <c r="A83" s="44"/>
      <c r="B83" s="3" t="s">
        <v>345</v>
      </c>
      <c r="C83" s="3">
        <v>10</v>
      </c>
      <c r="D83" s="135" t="s">
        <v>152</v>
      </c>
      <c r="E83" s="37">
        <v>1</v>
      </c>
      <c r="F83" s="22">
        <v>2</v>
      </c>
      <c r="G83" s="37">
        <v>3</v>
      </c>
      <c r="H83" s="22">
        <v>4</v>
      </c>
      <c r="I83" s="37">
        <v>5</v>
      </c>
      <c r="J83" s="22">
        <v>6</v>
      </c>
      <c r="K83" s="37">
        <v>7</v>
      </c>
      <c r="L83" s="22">
        <v>8</v>
      </c>
      <c r="M83" s="37">
        <v>9</v>
      </c>
      <c r="N83" s="22">
        <v>10</v>
      </c>
      <c r="O83" s="229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1"/>
    </row>
    <row r="84" spans="1:34" ht="15.75" thickBot="1" x14ac:dyDescent="0.3">
      <c r="A84" s="44"/>
      <c r="B84" s="3" t="s">
        <v>346</v>
      </c>
      <c r="C84" s="3">
        <v>6</v>
      </c>
      <c r="D84" s="135" t="s">
        <v>152</v>
      </c>
      <c r="E84" s="37">
        <v>1</v>
      </c>
      <c r="F84" s="22">
        <v>2</v>
      </c>
      <c r="G84" s="37">
        <v>3</v>
      </c>
      <c r="H84" s="22">
        <v>4</v>
      </c>
      <c r="I84" s="37">
        <v>5</v>
      </c>
      <c r="J84" s="22">
        <v>6</v>
      </c>
      <c r="K84" s="229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1"/>
    </row>
    <row r="85" spans="1:34" ht="15.75" thickBot="1" x14ac:dyDescent="0.3">
      <c r="A85" s="44"/>
      <c r="B85" s="3" t="s">
        <v>347</v>
      </c>
      <c r="C85" s="3">
        <v>8</v>
      </c>
      <c r="D85" s="135" t="s">
        <v>152</v>
      </c>
      <c r="E85" s="37">
        <v>1</v>
      </c>
      <c r="F85" s="22">
        <v>2</v>
      </c>
      <c r="G85" s="37">
        <v>3</v>
      </c>
      <c r="H85" s="22">
        <v>4</v>
      </c>
      <c r="I85" s="37">
        <v>5</v>
      </c>
      <c r="J85" s="22">
        <v>6</v>
      </c>
      <c r="K85" s="37">
        <v>7</v>
      </c>
      <c r="L85" s="22">
        <v>8</v>
      </c>
      <c r="M85" s="229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1"/>
    </row>
    <row r="86" spans="1:34" ht="15.75" thickBot="1" x14ac:dyDescent="0.3">
      <c r="A86" s="81"/>
      <c r="B86" s="3" t="s">
        <v>348</v>
      </c>
      <c r="C86" s="3">
        <v>9</v>
      </c>
      <c r="D86" s="135" t="s">
        <v>152</v>
      </c>
      <c r="E86" s="133">
        <v>1</v>
      </c>
      <c r="F86" s="23">
        <v>2</v>
      </c>
      <c r="G86" s="133">
        <v>3</v>
      </c>
      <c r="H86" s="23">
        <v>4</v>
      </c>
      <c r="I86" s="133">
        <v>5</v>
      </c>
      <c r="J86" s="23">
        <v>6</v>
      </c>
      <c r="K86" s="133">
        <v>7</v>
      </c>
      <c r="L86" s="23">
        <v>8</v>
      </c>
      <c r="M86" s="133">
        <v>9</v>
      </c>
      <c r="N86" s="229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1"/>
    </row>
    <row r="87" spans="1:34" ht="15.75" thickBot="1" x14ac:dyDescent="0.3">
      <c r="A87" s="44"/>
      <c r="B87" s="3" t="s">
        <v>349</v>
      </c>
      <c r="C87" s="3">
        <v>16</v>
      </c>
      <c r="D87" s="135" t="s">
        <v>152</v>
      </c>
      <c r="E87" s="37">
        <v>1</v>
      </c>
      <c r="F87" s="22">
        <v>2</v>
      </c>
      <c r="G87" s="37">
        <v>3</v>
      </c>
      <c r="H87" s="22">
        <v>4</v>
      </c>
      <c r="I87" s="37">
        <v>5</v>
      </c>
      <c r="J87" s="22">
        <v>6</v>
      </c>
      <c r="K87" s="22">
        <v>7</v>
      </c>
      <c r="L87" s="37">
        <v>8</v>
      </c>
      <c r="M87" s="22">
        <v>9</v>
      </c>
      <c r="N87" s="22">
        <v>10</v>
      </c>
      <c r="O87" s="37">
        <v>11</v>
      </c>
      <c r="P87" s="22">
        <v>12</v>
      </c>
      <c r="Q87" s="22">
        <v>13</v>
      </c>
      <c r="R87" s="37">
        <v>14</v>
      </c>
      <c r="S87" s="22">
        <v>15</v>
      </c>
      <c r="T87" s="22">
        <v>16</v>
      </c>
      <c r="U87" s="229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1"/>
    </row>
    <row r="88" spans="1:34" ht="15.75" thickBot="1" x14ac:dyDescent="0.3">
      <c r="A88" s="44"/>
      <c r="B88" s="3" t="s">
        <v>350</v>
      </c>
      <c r="C88" s="3">
        <v>7</v>
      </c>
      <c r="D88" s="135" t="s">
        <v>152</v>
      </c>
      <c r="E88" s="37">
        <v>1</v>
      </c>
      <c r="F88" s="22">
        <v>2</v>
      </c>
      <c r="G88" s="37">
        <v>3</v>
      </c>
      <c r="H88" s="22">
        <v>4</v>
      </c>
      <c r="I88" s="37">
        <v>5</v>
      </c>
      <c r="J88" s="22">
        <v>6</v>
      </c>
      <c r="K88" s="37">
        <v>7</v>
      </c>
      <c r="L88" s="229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1"/>
    </row>
    <row r="89" spans="1:34" ht="15.75" thickBot="1" x14ac:dyDescent="0.3">
      <c r="A89" s="45"/>
      <c r="B89" s="34" t="s">
        <v>351</v>
      </c>
      <c r="C89" s="34">
        <v>12</v>
      </c>
      <c r="D89" s="59" t="s">
        <v>152</v>
      </c>
      <c r="E89" s="37">
        <v>1</v>
      </c>
      <c r="F89" s="22">
        <v>2</v>
      </c>
      <c r="G89" s="37">
        <v>3</v>
      </c>
      <c r="H89" s="22">
        <v>4</v>
      </c>
      <c r="I89" s="37">
        <v>5</v>
      </c>
      <c r="J89" s="22">
        <v>6</v>
      </c>
      <c r="K89" s="37">
        <v>7</v>
      </c>
      <c r="L89" s="22">
        <v>8</v>
      </c>
      <c r="M89" s="37">
        <v>9</v>
      </c>
      <c r="N89" s="22">
        <v>10</v>
      </c>
      <c r="O89" s="37">
        <v>11</v>
      </c>
      <c r="P89" s="22">
        <v>12</v>
      </c>
      <c r="Q89" s="229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1"/>
    </row>
    <row r="90" spans="1:34" ht="15.75" thickBot="1" x14ac:dyDescent="0.3">
      <c r="A90" s="51" t="s">
        <v>352</v>
      </c>
      <c r="B90" s="47"/>
      <c r="C90" s="47"/>
      <c r="D90" s="48"/>
      <c r="E90" s="249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3"/>
    </row>
    <row r="91" spans="1:34" ht="15.75" thickBot="1" x14ac:dyDescent="0.3">
      <c r="A91" s="44"/>
      <c r="B91" s="3" t="s">
        <v>353</v>
      </c>
      <c r="C91" s="3">
        <v>16</v>
      </c>
      <c r="D91" s="135" t="s">
        <v>940</v>
      </c>
      <c r="E91" s="145">
        <v>1</v>
      </c>
      <c r="F91" s="147">
        <v>2</v>
      </c>
      <c r="G91" s="147">
        <v>3</v>
      </c>
      <c r="H91" s="147">
        <v>4</v>
      </c>
      <c r="I91" s="145">
        <v>5</v>
      </c>
      <c r="J91" s="145">
        <v>6</v>
      </c>
      <c r="K91" s="145">
        <v>7</v>
      </c>
      <c r="L91" s="22">
        <v>8</v>
      </c>
      <c r="M91" s="22">
        <v>9</v>
      </c>
      <c r="N91" s="22">
        <v>10</v>
      </c>
      <c r="O91" s="147">
        <v>11</v>
      </c>
      <c r="P91" s="22">
        <v>12</v>
      </c>
      <c r="Q91" s="64">
        <v>13</v>
      </c>
      <c r="R91" s="64">
        <v>14</v>
      </c>
      <c r="S91" s="64">
        <v>15</v>
      </c>
      <c r="T91" s="64">
        <v>16</v>
      </c>
      <c r="U91" s="229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1"/>
    </row>
    <row r="92" spans="1:34" ht="15.75" thickBot="1" x14ac:dyDescent="0.3">
      <c r="A92" s="44"/>
      <c r="B92" s="3" t="s">
        <v>354</v>
      </c>
      <c r="C92" s="3">
        <v>22</v>
      </c>
      <c r="D92" s="142" t="s">
        <v>940</v>
      </c>
      <c r="E92" s="147">
        <v>1</v>
      </c>
      <c r="F92" s="147">
        <v>2</v>
      </c>
      <c r="G92" s="147">
        <v>3</v>
      </c>
      <c r="H92" s="147">
        <v>4</v>
      </c>
      <c r="I92" s="145">
        <v>5</v>
      </c>
      <c r="J92" s="145">
        <v>6</v>
      </c>
      <c r="K92" s="145">
        <v>7</v>
      </c>
      <c r="L92" s="145">
        <v>8</v>
      </c>
      <c r="M92" s="22">
        <v>9</v>
      </c>
      <c r="N92" s="22">
        <v>10</v>
      </c>
      <c r="O92" s="22">
        <v>11</v>
      </c>
      <c r="P92" s="22">
        <v>12</v>
      </c>
      <c r="Q92" s="22">
        <v>13</v>
      </c>
      <c r="R92" s="64">
        <v>14</v>
      </c>
      <c r="S92" s="64">
        <v>15</v>
      </c>
      <c r="T92" s="64">
        <v>16</v>
      </c>
      <c r="U92" s="64">
        <v>17</v>
      </c>
      <c r="V92" s="64">
        <v>18</v>
      </c>
      <c r="W92" s="64">
        <v>19</v>
      </c>
      <c r="X92" s="64">
        <v>20</v>
      </c>
      <c r="Y92" s="64">
        <v>21</v>
      </c>
      <c r="Z92" s="64">
        <v>22</v>
      </c>
      <c r="AA92" s="229"/>
      <c r="AB92" s="230"/>
      <c r="AC92" s="230"/>
      <c r="AD92" s="230"/>
      <c r="AE92" s="230"/>
      <c r="AF92" s="230"/>
      <c r="AG92" s="230"/>
      <c r="AH92" s="231"/>
    </row>
    <row r="93" spans="1:34" ht="15.75" thickBot="1" x14ac:dyDescent="0.3">
      <c r="A93" s="44"/>
      <c r="B93" s="3" t="s">
        <v>355</v>
      </c>
      <c r="C93" s="3">
        <v>16</v>
      </c>
      <c r="D93" s="142" t="s">
        <v>940</v>
      </c>
      <c r="E93" s="64">
        <v>1</v>
      </c>
      <c r="F93" s="147">
        <v>2</v>
      </c>
      <c r="G93" s="147">
        <v>3</v>
      </c>
      <c r="H93" s="64">
        <v>4</v>
      </c>
      <c r="I93" s="147">
        <v>5</v>
      </c>
      <c r="J93" s="64">
        <v>6</v>
      </c>
      <c r="K93" s="64">
        <v>7</v>
      </c>
      <c r="L93" s="145">
        <v>8</v>
      </c>
      <c r="M93" s="145">
        <v>9</v>
      </c>
      <c r="N93" s="145">
        <v>10</v>
      </c>
      <c r="O93" s="147">
        <v>11</v>
      </c>
      <c r="P93" s="22">
        <v>12</v>
      </c>
      <c r="Q93" s="22">
        <v>13</v>
      </c>
      <c r="R93" s="22">
        <v>14</v>
      </c>
      <c r="S93" s="64">
        <v>15</v>
      </c>
      <c r="T93" s="64">
        <v>16</v>
      </c>
      <c r="U93" s="229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1"/>
    </row>
    <row r="94" spans="1:34" ht="15.75" thickBot="1" x14ac:dyDescent="0.3">
      <c r="A94" s="44"/>
      <c r="B94" s="164" t="s">
        <v>356</v>
      </c>
      <c r="C94" s="3">
        <v>5</v>
      </c>
      <c r="D94" s="135" t="s">
        <v>259</v>
      </c>
      <c r="E94" s="24">
        <v>1</v>
      </c>
      <c r="F94" s="147">
        <v>2</v>
      </c>
      <c r="G94" s="147">
        <v>3</v>
      </c>
      <c r="H94" s="147">
        <v>4</v>
      </c>
      <c r="I94" s="147">
        <v>5</v>
      </c>
      <c r="J94" s="229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6"/>
    </row>
    <row r="95" spans="1:34" ht="15.75" thickBot="1" x14ac:dyDescent="0.3">
      <c r="A95" s="81"/>
      <c r="B95" s="3" t="s">
        <v>358</v>
      </c>
      <c r="C95" s="3">
        <v>17</v>
      </c>
      <c r="D95" s="135" t="s">
        <v>259</v>
      </c>
      <c r="E95" s="147">
        <v>1</v>
      </c>
      <c r="F95" s="147">
        <v>2</v>
      </c>
      <c r="G95" s="147">
        <v>3</v>
      </c>
      <c r="H95" s="147">
        <v>4</v>
      </c>
      <c r="I95" s="147">
        <v>5</v>
      </c>
      <c r="J95" s="147">
        <v>6</v>
      </c>
      <c r="K95" s="147">
        <v>7</v>
      </c>
      <c r="L95" s="147">
        <v>8</v>
      </c>
      <c r="M95" s="147">
        <v>9</v>
      </c>
      <c r="N95" s="147">
        <v>10</v>
      </c>
      <c r="O95" s="147">
        <v>11</v>
      </c>
      <c r="P95" s="147">
        <v>12</v>
      </c>
      <c r="Q95" s="147">
        <v>13</v>
      </c>
      <c r="R95" s="147">
        <v>14</v>
      </c>
      <c r="S95" s="147">
        <v>15</v>
      </c>
      <c r="T95" s="147">
        <v>16</v>
      </c>
      <c r="U95" s="147">
        <v>17</v>
      </c>
      <c r="V95" s="229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1"/>
    </row>
    <row r="96" spans="1:34" ht="15.75" thickBot="1" x14ac:dyDescent="0.3">
      <c r="A96" s="44"/>
      <c r="B96" s="3" t="s">
        <v>360</v>
      </c>
      <c r="C96" s="3">
        <v>7</v>
      </c>
      <c r="D96" s="135" t="s">
        <v>259</v>
      </c>
      <c r="E96" s="22">
        <v>1</v>
      </c>
      <c r="F96" s="22">
        <v>2</v>
      </c>
      <c r="G96" s="22">
        <v>3</v>
      </c>
      <c r="H96" s="22">
        <v>4</v>
      </c>
      <c r="I96" s="22">
        <v>5</v>
      </c>
      <c r="J96" s="22">
        <v>6</v>
      </c>
      <c r="K96" s="22">
        <v>7</v>
      </c>
      <c r="L96" s="229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1"/>
    </row>
    <row r="97" spans="1:34" ht="15.75" thickBot="1" x14ac:dyDescent="0.3">
      <c r="A97" s="44"/>
      <c r="B97" s="3" t="s">
        <v>361</v>
      </c>
      <c r="C97" s="3">
        <v>10</v>
      </c>
      <c r="D97" s="135" t="s">
        <v>259</v>
      </c>
      <c r="E97" s="22">
        <v>1</v>
      </c>
      <c r="F97" s="22">
        <v>2</v>
      </c>
      <c r="G97" s="22">
        <v>3</v>
      </c>
      <c r="H97" s="22">
        <v>4</v>
      </c>
      <c r="I97" s="22">
        <v>5</v>
      </c>
      <c r="J97" s="22">
        <v>6</v>
      </c>
      <c r="K97" s="22">
        <v>7</v>
      </c>
      <c r="L97" s="22">
        <v>8</v>
      </c>
      <c r="M97" s="22">
        <v>9</v>
      </c>
      <c r="N97" s="22">
        <v>10</v>
      </c>
      <c r="O97" s="229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</row>
    <row r="98" spans="1:34" ht="15.75" thickBot="1" x14ac:dyDescent="0.3">
      <c r="A98" s="44"/>
      <c r="B98" s="3" t="s">
        <v>362</v>
      </c>
      <c r="C98" s="3">
        <v>6</v>
      </c>
      <c r="D98" s="135" t="s">
        <v>259</v>
      </c>
      <c r="E98" s="147">
        <v>1</v>
      </c>
      <c r="F98" s="147">
        <v>2</v>
      </c>
      <c r="G98" s="147">
        <v>3</v>
      </c>
      <c r="H98" s="147">
        <v>4</v>
      </c>
      <c r="I98" s="147">
        <v>5</v>
      </c>
      <c r="J98" s="147">
        <v>6</v>
      </c>
      <c r="K98" s="229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1"/>
    </row>
    <row r="99" spans="1:34" ht="15.75" thickBot="1" x14ac:dyDescent="0.3">
      <c r="A99" s="44"/>
      <c r="B99" s="3" t="s">
        <v>363</v>
      </c>
      <c r="C99" s="3">
        <v>6</v>
      </c>
      <c r="D99" s="135" t="s">
        <v>259</v>
      </c>
      <c r="E99" s="147">
        <v>1</v>
      </c>
      <c r="F99" s="147">
        <v>2</v>
      </c>
      <c r="G99" s="147">
        <v>3</v>
      </c>
      <c r="H99" s="147">
        <v>4</v>
      </c>
      <c r="I99" s="147">
        <v>5</v>
      </c>
      <c r="J99" s="147">
        <v>6</v>
      </c>
      <c r="K99" s="229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1"/>
    </row>
    <row r="100" spans="1:34" ht="15.75" thickBot="1" x14ac:dyDescent="0.3">
      <c r="A100" s="44"/>
      <c r="B100" s="3" t="s">
        <v>364</v>
      </c>
      <c r="C100" s="3">
        <v>6</v>
      </c>
      <c r="D100" s="135" t="s">
        <v>259</v>
      </c>
      <c r="E100" s="147">
        <v>1</v>
      </c>
      <c r="F100" s="22">
        <v>2</v>
      </c>
      <c r="G100" s="147">
        <v>3</v>
      </c>
      <c r="H100" s="147">
        <v>4</v>
      </c>
      <c r="I100" s="147">
        <v>5</v>
      </c>
      <c r="J100" s="22">
        <v>6</v>
      </c>
      <c r="K100" s="229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1"/>
    </row>
    <row r="101" spans="1:34" ht="15.75" thickBot="1" x14ac:dyDescent="0.3">
      <c r="A101" s="49" t="s">
        <v>61</v>
      </c>
      <c r="B101" s="3" t="s">
        <v>365</v>
      </c>
      <c r="C101" s="3">
        <v>5</v>
      </c>
      <c r="D101" s="135" t="s">
        <v>259</v>
      </c>
      <c r="E101" s="23">
        <v>1</v>
      </c>
      <c r="F101" s="23">
        <v>2</v>
      </c>
      <c r="G101" s="23">
        <v>3</v>
      </c>
      <c r="H101" s="23">
        <v>4</v>
      </c>
      <c r="I101" s="23">
        <v>5</v>
      </c>
      <c r="J101" s="229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6"/>
    </row>
    <row r="102" spans="1:34" ht="15.75" thickBot="1" x14ac:dyDescent="0.3">
      <c r="A102" s="44"/>
      <c r="B102" s="3" t="s">
        <v>366</v>
      </c>
      <c r="C102" s="3">
        <v>5</v>
      </c>
      <c r="D102" s="135" t="s">
        <v>259</v>
      </c>
      <c r="E102" s="147">
        <v>1</v>
      </c>
      <c r="F102" s="147">
        <v>2</v>
      </c>
      <c r="G102" s="147">
        <v>3</v>
      </c>
      <c r="H102" s="147">
        <v>4</v>
      </c>
      <c r="I102" s="147">
        <v>5</v>
      </c>
      <c r="J102" s="229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1"/>
    </row>
    <row r="103" spans="1:34" ht="15.75" thickBot="1" x14ac:dyDescent="0.3">
      <c r="A103" s="44"/>
      <c r="B103" s="3" t="s">
        <v>367</v>
      </c>
      <c r="C103" s="3">
        <v>5</v>
      </c>
      <c r="D103" s="135" t="s">
        <v>259</v>
      </c>
      <c r="E103" s="147">
        <v>1</v>
      </c>
      <c r="F103" s="147">
        <v>2</v>
      </c>
      <c r="G103" s="147">
        <v>3</v>
      </c>
      <c r="H103" s="147">
        <v>4</v>
      </c>
      <c r="I103" s="147">
        <v>5</v>
      </c>
      <c r="J103" s="229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1"/>
    </row>
    <row r="104" spans="1:34" ht="15.75" thickBot="1" x14ac:dyDescent="0.3">
      <c r="A104" s="49" t="s">
        <v>61</v>
      </c>
      <c r="B104" s="3" t="s">
        <v>368</v>
      </c>
      <c r="C104" s="3">
        <v>9</v>
      </c>
      <c r="D104" s="135" t="s">
        <v>259</v>
      </c>
      <c r="E104" s="23">
        <v>1</v>
      </c>
      <c r="F104" s="23">
        <v>2</v>
      </c>
      <c r="G104" s="23">
        <v>3</v>
      </c>
      <c r="H104" s="23">
        <v>4</v>
      </c>
      <c r="I104" s="23">
        <v>5</v>
      </c>
      <c r="J104" s="23">
        <v>6</v>
      </c>
      <c r="K104" s="23">
        <v>7</v>
      </c>
      <c r="L104" s="23">
        <v>8</v>
      </c>
      <c r="M104" s="23">
        <v>9</v>
      </c>
      <c r="N104" s="229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1"/>
    </row>
    <row r="105" spans="1:34" ht="15.75" thickBot="1" x14ac:dyDescent="0.3">
      <c r="A105" s="44"/>
      <c r="B105" s="3" t="s">
        <v>369</v>
      </c>
      <c r="C105" s="3">
        <v>4</v>
      </c>
      <c r="D105" s="135" t="s">
        <v>259</v>
      </c>
      <c r="E105" s="22">
        <v>1</v>
      </c>
      <c r="F105" s="22">
        <v>2</v>
      </c>
      <c r="G105" s="22">
        <v>3</v>
      </c>
      <c r="H105" s="22">
        <v>4</v>
      </c>
      <c r="I105" s="229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1"/>
    </row>
    <row r="106" spans="1:34" ht="15.75" thickBot="1" x14ac:dyDescent="0.3">
      <c r="A106" s="45"/>
      <c r="B106" s="34" t="s">
        <v>370</v>
      </c>
      <c r="C106" s="34">
        <v>3</v>
      </c>
      <c r="D106" s="59" t="s">
        <v>259</v>
      </c>
      <c r="E106" s="22">
        <v>1</v>
      </c>
      <c r="F106" s="22">
        <v>2</v>
      </c>
      <c r="G106" s="22">
        <v>3</v>
      </c>
      <c r="H106" s="229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1"/>
    </row>
    <row r="107" spans="1:34" ht="15.75" thickBot="1" x14ac:dyDescent="0.3">
      <c r="A107" s="51" t="s">
        <v>371</v>
      </c>
      <c r="B107" s="47"/>
      <c r="C107" s="47"/>
      <c r="D107" s="48"/>
      <c r="E107" s="246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8"/>
    </row>
    <row r="108" spans="1:34" ht="15.75" thickBot="1" x14ac:dyDescent="0.3">
      <c r="A108" s="45"/>
      <c r="B108" s="34" t="s">
        <v>372</v>
      </c>
      <c r="C108" s="34">
        <v>7</v>
      </c>
      <c r="D108" s="59" t="s">
        <v>259</v>
      </c>
      <c r="E108" s="22">
        <v>1</v>
      </c>
      <c r="F108" s="22">
        <v>2</v>
      </c>
      <c r="G108" s="22">
        <v>3</v>
      </c>
      <c r="H108" s="22">
        <v>4</v>
      </c>
      <c r="I108" s="22">
        <v>5</v>
      </c>
      <c r="J108" s="22">
        <v>6</v>
      </c>
      <c r="K108" s="22">
        <v>7</v>
      </c>
      <c r="L108" s="229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1"/>
    </row>
    <row r="109" spans="1:34" ht="15.75" thickBot="1" x14ac:dyDescent="0.3">
      <c r="A109" s="51" t="s">
        <v>373</v>
      </c>
      <c r="B109" s="47"/>
      <c r="C109" s="47"/>
      <c r="D109" s="48"/>
      <c r="E109" s="249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3"/>
    </row>
    <row r="110" spans="1:34" ht="15.75" thickBot="1" x14ac:dyDescent="0.3">
      <c r="A110" s="44"/>
      <c r="B110" s="3" t="s">
        <v>374</v>
      </c>
      <c r="C110" s="3">
        <v>6</v>
      </c>
      <c r="D110" s="135" t="s">
        <v>260</v>
      </c>
      <c r="E110" s="22">
        <v>1</v>
      </c>
      <c r="F110" s="22">
        <v>2</v>
      </c>
      <c r="G110" s="22">
        <v>3</v>
      </c>
      <c r="H110" s="22">
        <v>4</v>
      </c>
      <c r="I110" s="22">
        <v>5</v>
      </c>
      <c r="J110" s="22">
        <v>6</v>
      </c>
      <c r="K110" s="229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1"/>
    </row>
    <row r="111" spans="1:34" ht="15.75" thickBot="1" x14ac:dyDescent="0.3">
      <c r="A111" s="44"/>
      <c r="B111" s="3" t="s">
        <v>375</v>
      </c>
      <c r="C111" s="3">
        <v>6</v>
      </c>
      <c r="D111" s="135" t="s">
        <v>260</v>
      </c>
      <c r="E111" s="22">
        <v>1</v>
      </c>
      <c r="F111" s="22">
        <v>2</v>
      </c>
      <c r="G111" s="22">
        <v>3</v>
      </c>
      <c r="H111" s="22">
        <v>4</v>
      </c>
      <c r="I111" s="22">
        <v>5</v>
      </c>
      <c r="J111" s="22">
        <v>6</v>
      </c>
      <c r="K111" s="229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6"/>
    </row>
    <row r="112" spans="1:34" ht="15.75" thickBot="1" x14ac:dyDescent="0.3">
      <c r="A112" s="44"/>
      <c r="B112" s="3" t="s">
        <v>376</v>
      </c>
      <c r="C112" s="3">
        <v>3</v>
      </c>
      <c r="D112" s="135" t="s">
        <v>260</v>
      </c>
      <c r="E112" s="22">
        <v>1</v>
      </c>
      <c r="F112" s="22">
        <v>2</v>
      </c>
      <c r="G112" s="22">
        <v>3</v>
      </c>
      <c r="H112" s="229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6"/>
    </row>
    <row r="113" spans="1:34" ht="15.75" thickBot="1" x14ac:dyDescent="0.3">
      <c r="A113" s="44"/>
      <c r="B113" s="3" t="s">
        <v>377</v>
      </c>
      <c r="C113" s="3">
        <v>4</v>
      </c>
      <c r="D113" s="135" t="s">
        <v>260</v>
      </c>
      <c r="E113" s="22">
        <v>1</v>
      </c>
      <c r="F113" s="22">
        <v>2</v>
      </c>
      <c r="G113" s="22">
        <v>3</v>
      </c>
      <c r="H113" s="22">
        <v>4</v>
      </c>
      <c r="I113" s="229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1"/>
    </row>
    <row r="114" spans="1:34" ht="15.75" thickBot="1" x14ac:dyDescent="0.3">
      <c r="A114" s="44"/>
      <c r="B114" s="3" t="s">
        <v>378</v>
      </c>
      <c r="C114" s="3">
        <v>5</v>
      </c>
      <c r="D114" s="135" t="s">
        <v>260</v>
      </c>
      <c r="E114" s="22">
        <v>1</v>
      </c>
      <c r="F114" s="22">
        <v>2</v>
      </c>
      <c r="G114" s="22">
        <v>3</v>
      </c>
      <c r="H114" s="22">
        <v>4</v>
      </c>
      <c r="I114" s="22">
        <v>5</v>
      </c>
      <c r="J114" s="229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1"/>
    </row>
    <row r="115" spans="1:34" ht="15.75" thickBot="1" x14ac:dyDescent="0.3">
      <c r="A115" s="44"/>
      <c r="B115" s="3" t="s">
        <v>380</v>
      </c>
      <c r="C115" s="3">
        <v>8</v>
      </c>
      <c r="D115" s="135" t="s">
        <v>260</v>
      </c>
      <c r="E115" s="22">
        <v>1</v>
      </c>
      <c r="F115" s="22">
        <v>2</v>
      </c>
      <c r="G115" s="22">
        <v>3</v>
      </c>
      <c r="H115" s="22">
        <v>4</v>
      </c>
      <c r="I115" s="22">
        <v>5</v>
      </c>
      <c r="J115" s="22">
        <v>6</v>
      </c>
      <c r="K115" s="22">
        <v>7</v>
      </c>
      <c r="L115" s="22">
        <v>8</v>
      </c>
      <c r="M115" s="229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1"/>
    </row>
    <row r="116" spans="1:34" ht="15.75" thickBot="1" x14ac:dyDescent="0.3">
      <c r="A116" s="44"/>
      <c r="B116" s="3" t="s">
        <v>381</v>
      </c>
      <c r="C116" s="3">
        <v>7</v>
      </c>
      <c r="D116" s="135" t="s">
        <v>260</v>
      </c>
      <c r="E116" s="22">
        <v>1</v>
      </c>
      <c r="F116" s="22">
        <v>2</v>
      </c>
      <c r="G116" s="22">
        <v>3</v>
      </c>
      <c r="H116" s="22">
        <v>4</v>
      </c>
      <c r="I116" s="22">
        <v>5</v>
      </c>
      <c r="J116" s="22">
        <v>6</v>
      </c>
      <c r="K116" s="22">
        <v>7</v>
      </c>
      <c r="L116" s="229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1"/>
    </row>
    <row r="117" spans="1:34" ht="15.75" thickBot="1" x14ac:dyDescent="0.3">
      <c r="A117" s="44"/>
      <c r="B117" s="3" t="s">
        <v>382</v>
      </c>
      <c r="C117" s="3">
        <v>8</v>
      </c>
      <c r="D117" s="135" t="s">
        <v>260</v>
      </c>
      <c r="E117" s="22">
        <v>1</v>
      </c>
      <c r="F117" s="22">
        <v>2</v>
      </c>
      <c r="G117" s="22">
        <v>3</v>
      </c>
      <c r="H117" s="22">
        <v>4</v>
      </c>
      <c r="I117" s="22">
        <v>5</v>
      </c>
      <c r="J117" s="22">
        <v>6</v>
      </c>
      <c r="K117" s="22">
        <v>7</v>
      </c>
      <c r="L117" s="22">
        <v>8</v>
      </c>
      <c r="M117" s="229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1"/>
    </row>
    <row r="118" spans="1:34" ht="15.75" thickBot="1" x14ac:dyDescent="0.3">
      <c r="A118" s="44"/>
      <c r="B118" s="3" t="s">
        <v>383</v>
      </c>
      <c r="C118" s="3">
        <v>7</v>
      </c>
      <c r="D118" s="135" t="s">
        <v>260</v>
      </c>
      <c r="E118" s="22">
        <v>1</v>
      </c>
      <c r="F118" s="22">
        <v>2</v>
      </c>
      <c r="G118" s="22">
        <v>3</v>
      </c>
      <c r="H118" s="22">
        <v>4</v>
      </c>
      <c r="I118" s="22">
        <v>5</v>
      </c>
      <c r="J118" s="22">
        <v>6</v>
      </c>
      <c r="K118" s="22">
        <v>7</v>
      </c>
      <c r="L118" s="229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1"/>
    </row>
    <row r="119" spans="1:34" ht="15.75" thickBot="1" x14ac:dyDescent="0.3">
      <c r="A119" s="81"/>
      <c r="B119" s="3" t="s">
        <v>384</v>
      </c>
      <c r="C119" s="3">
        <v>11</v>
      </c>
      <c r="D119" s="135" t="s">
        <v>260</v>
      </c>
      <c r="E119" s="22">
        <v>1</v>
      </c>
      <c r="F119" s="22">
        <v>2</v>
      </c>
      <c r="G119" s="22">
        <v>3</v>
      </c>
      <c r="H119" s="22">
        <v>4</v>
      </c>
      <c r="I119" s="22">
        <v>5</v>
      </c>
      <c r="J119" s="22">
        <v>6</v>
      </c>
      <c r="K119" s="22">
        <v>7</v>
      </c>
      <c r="L119" s="22">
        <v>8</v>
      </c>
      <c r="M119" s="22">
        <v>9</v>
      </c>
      <c r="N119" s="22">
        <v>10</v>
      </c>
      <c r="O119" s="22">
        <v>11</v>
      </c>
      <c r="P119" s="229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1"/>
    </row>
    <row r="120" spans="1:34" ht="15.75" thickBot="1" x14ac:dyDescent="0.3">
      <c r="A120" s="44"/>
      <c r="B120" s="3" t="s">
        <v>385</v>
      </c>
      <c r="C120" s="3">
        <v>12</v>
      </c>
      <c r="D120" s="135" t="s">
        <v>260</v>
      </c>
      <c r="E120" s="22">
        <v>1</v>
      </c>
      <c r="F120" s="22">
        <v>2</v>
      </c>
      <c r="G120" s="22">
        <v>3</v>
      </c>
      <c r="H120" s="22">
        <v>4</v>
      </c>
      <c r="I120" s="22">
        <v>5</v>
      </c>
      <c r="J120" s="22">
        <v>6</v>
      </c>
      <c r="K120" s="22">
        <v>7</v>
      </c>
      <c r="L120" s="22">
        <v>8</v>
      </c>
      <c r="M120" s="22">
        <v>9</v>
      </c>
      <c r="N120" s="22">
        <v>10</v>
      </c>
      <c r="O120" s="22">
        <v>11</v>
      </c>
      <c r="P120" s="22">
        <v>12</v>
      </c>
      <c r="Q120" s="229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1"/>
    </row>
    <row r="121" spans="1:34" ht="15.75" thickBot="1" x14ac:dyDescent="0.3">
      <c r="A121" s="44"/>
      <c r="B121" s="3" t="s">
        <v>386</v>
      </c>
      <c r="C121" s="3">
        <v>13</v>
      </c>
      <c r="D121" s="135" t="s">
        <v>260</v>
      </c>
      <c r="E121" s="22">
        <v>1</v>
      </c>
      <c r="F121" s="22">
        <v>2</v>
      </c>
      <c r="G121" s="22">
        <v>3</v>
      </c>
      <c r="H121" s="22">
        <v>4</v>
      </c>
      <c r="I121" s="22">
        <v>5</v>
      </c>
      <c r="J121" s="22">
        <v>6</v>
      </c>
      <c r="K121" s="22">
        <v>7</v>
      </c>
      <c r="L121" s="22">
        <v>8</v>
      </c>
      <c r="M121" s="22">
        <v>9</v>
      </c>
      <c r="N121" s="22">
        <v>10</v>
      </c>
      <c r="O121" s="22">
        <v>11</v>
      </c>
      <c r="P121" s="22">
        <v>12</v>
      </c>
      <c r="Q121" s="22">
        <v>13</v>
      </c>
      <c r="R121" s="229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1"/>
    </row>
    <row r="122" spans="1:34" ht="15.75" thickBot="1" x14ac:dyDescent="0.3">
      <c r="A122" s="44"/>
      <c r="B122" s="3" t="s">
        <v>387</v>
      </c>
      <c r="C122" s="3">
        <v>7</v>
      </c>
      <c r="D122" s="135" t="s">
        <v>260</v>
      </c>
      <c r="E122" s="22">
        <v>1</v>
      </c>
      <c r="F122" s="22">
        <v>2</v>
      </c>
      <c r="G122" s="22">
        <v>3</v>
      </c>
      <c r="H122" s="22">
        <v>4</v>
      </c>
      <c r="I122" s="22">
        <v>5</v>
      </c>
      <c r="J122" s="22">
        <v>6</v>
      </c>
      <c r="K122" s="22">
        <v>7</v>
      </c>
      <c r="L122" s="229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1"/>
    </row>
    <row r="123" spans="1:34" ht="15.75" thickBot="1" x14ac:dyDescent="0.3">
      <c r="A123" s="44"/>
      <c r="B123" s="3" t="s">
        <v>388</v>
      </c>
      <c r="C123" s="3">
        <v>3</v>
      </c>
      <c r="D123" s="135" t="s">
        <v>260</v>
      </c>
      <c r="E123" s="22">
        <v>1</v>
      </c>
      <c r="F123" s="22">
        <v>2</v>
      </c>
      <c r="G123" s="22">
        <v>3</v>
      </c>
      <c r="H123" s="229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1"/>
    </row>
    <row r="124" spans="1:34" ht="15.75" thickBot="1" x14ac:dyDescent="0.3">
      <c r="A124" s="44"/>
      <c r="B124" s="3" t="s">
        <v>389</v>
      </c>
      <c r="C124" s="3">
        <v>11</v>
      </c>
      <c r="D124" s="135" t="s">
        <v>260</v>
      </c>
      <c r="E124" s="64">
        <v>1</v>
      </c>
      <c r="F124" s="64">
        <v>2</v>
      </c>
      <c r="G124" s="64">
        <v>3</v>
      </c>
      <c r="H124" s="64">
        <v>4</v>
      </c>
      <c r="I124" s="64">
        <v>5</v>
      </c>
      <c r="J124" s="64">
        <v>6</v>
      </c>
      <c r="K124" s="64">
        <v>7</v>
      </c>
      <c r="L124" s="64">
        <v>8</v>
      </c>
      <c r="M124" s="64">
        <v>9</v>
      </c>
      <c r="N124" s="64">
        <v>10</v>
      </c>
      <c r="O124" s="64">
        <v>11</v>
      </c>
      <c r="P124" s="229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6"/>
    </row>
    <row r="125" spans="1:34" ht="15.75" thickBot="1" x14ac:dyDescent="0.3">
      <c r="A125" s="44"/>
      <c r="B125" s="3" t="s">
        <v>390</v>
      </c>
      <c r="C125" s="3">
        <v>9</v>
      </c>
      <c r="D125" s="135" t="s">
        <v>260</v>
      </c>
      <c r="E125" s="64">
        <v>1</v>
      </c>
      <c r="F125" s="64">
        <v>2</v>
      </c>
      <c r="G125" s="64">
        <v>3</v>
      </c>
      <c r="H125" s="64">
        <v>4</v>
      </c>
      <c r="I125" s="64">
        <v>5</v>
      </c>
      <c r="J125" s="64">
        <v>6</v>
      </c>
      <c r="K125" s="64">
        <v>7</v>
      </c>
      <c r="L125" s="64">
        <v>8</v>
      </c>
      <c r="M125" s="64">
        <v>9</v>
      </c>
      <c r="N125" s="229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1"/>
    </row>
    <row r="126" spans="1:34" ht="15.75" thickBot="1" x14ac:dyDescent="0.3">
      <c r="A126" s="44"/>
      <c r="B126" s="3" t="s">
        <v>391</v>
      </c>
      <c r="C126" s="3">
        <v>8</v>
      </c>
      <c r="D126" s="135" t="s">
        <v>260</v>
      </c>
      <c r="E126" s="22">
        <v>1</v>
      </c>
      <c r="F126" s="22">
        <v>2</v>
      </c>
      <c r="G126" s="22">
        <v>3</v>
      </c>
      <c r="H126" s="22">
        <v>4</v>
      </c>
      <c r="I126" s="22">
        <v>5</v>
      </c>
      <c r="J126" s="22">
        <v>6</v>
      </c>
      <c r="K126" s="22">
        <v>7</v>
      </c>
      <c r="L126" s="22">
        <v>8</v>
      </c>
      <c r="M126" s="229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1"/>
    </row>
    <row r="127" spans="1:34" ht="15.75" thickBot="1" x14ac:dyDescent="0.3">
      <c r="A127" s="44"/>
      <c r="B127" s="3" t="s">
        <v>392</v>
      </c>
      <c r="C127" s="3">
        <v>30</v>
      </c>
      <c r="D127" s="135" t="s">
        <v>260</v>
      </c>
      <c r="E127" s="22">
        <v>1</v>
      </c>
      <c r="F127" s="22">
        <v>2</v>
      </c>
      <c r="G127" s="22">
        <v>3</v>
      </c>
      <c r="H127" s="22">
        <v>4</v>
      </c>
      <c r="I127" s="22">
        <v>5</v>
      </c>
      <c r="J127" s="22">
        <v>6</v>
      </c>
      <c r="K127" s="22">
        <v>7</v>
      </c>
      <c r="L127" s="22">
        <v>8</v>
      </c>
      <c r="M127" s="22">
        <v>9</v>
      </c>
      <c r="N127" s="22">
        <v>10</v>
      </c>
      <c r="O127" s="22">
        <v>11</v>
      </c>
      <c r="P127" s="22">
        <v>12</v>
      </c>
      <c r="Q127" s="22">
        <v>13</v>
      </c>
      <c r="R127" s="22">
        <v>14</v>
      </c>
      <c r="S127" s="22">
        <v>15</v>
      </c>
      <c r="T127" s="22">
        <v>16</v>
      </c>
      <c r="U127" s="22">
        <v>17</v>
      </c>
      <c r="V127" s="22">
        <v>18</v>
      </c>
      <c r="W127" s="22">
        <v>19</v>
      </c>
      <c r="X127" s="22">
        <v>20</v>
      </c>
      <c r="Y127" s="22">
        <v>21</v>
      </c>
      <c r="Z127" s="22">
        <v>22</v>
      </c>
      <c r="AA127" s="22">
        <v>23</v>
      </c>
      <c r="AB127" s="22">
        <v>24</v>
      </c>
      <c r="AC127" s="22">
        <v>25</v>
      </c>
      <c r="AD127" s="22">
        <v>26</v>
      </c>
      <c r="AE127" s="22">
        <v>27</v>
      </c>
      <c r="AF127" s="22">
        <v>28</v>
      </c>
      <c r="AG127" s="22">
        <v>29</v>
      </c>
      <c r="AH127" s="22">
        <v>30</v>
      </c>
    </row>
    <row r="128" spans="1:34" ht="15.75" thickBot="1" x14ac:dyDescent="0.3">
      <c r="A128" s="45"/>
      <c r="B128" s="34" t="s">
        <v>393</v>
      </c>
      <c r="C128" s="34">
        <v>16</v>
      </c>
      <c r="D128" s="59" t="s">
        <v>260</v>
      </c>
      <c r="E128" s="22">
        <v>1</v>
      </c>
      <c r="F128" s="22">
        <v>2</v>
      </c>
      <c r="G128" s="22">
        <v>3</v>
      </c>
      <c r="H128" s="22">
        <v>4</v>
      </c>
      <c r="I128" s="22">
        <v>5</v>
      </c>
      <c r="J128" s="22">
        <v>6</v>
      </c>
      <c r="K128" s="22">
        <v>7</v>
      </c>
      <c r="L128" s="22">
        <v>8</v>
      </c>
      <c r="M128" s="22">
        <v>9</v>
      </c>
      <c r="N128" s="22">
        <v>10</v>
      </c>
      <c r="O128" s="22">
        <v>11</v>
      </c>
      <c r="P128" s="22">
        <v>12</v>
      </c>
      <c r="Q128" s="22">
        <v>13</v>
      </c>
      <c r="R128" s="22">
        <v>14</v>
      </c>
      <c r="S128" s="22">
        <v>15</v>
      </c>
      <c r="T128" s="22">
        <v>16</v>
      </c>
      <c r="U128" s="229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1"/>
    </row>
    <row r="129" spans="1:34" ht="15.75" thickBot="1" x14ac:dyDescent="0.3">
      <c r="A129" s="51" t="s">
        <v>394</v>
      </c>
      <c r="B129" s="47"/>
      <c r="C129" s="47"/>
      <c r="D129" s="48"/>
      <c r="E129" s="249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3"/>
    </row>
    <row r="130" spans="1:34" ht="15.75" thickBot="1" x14ac:dyDescent="0.3">
      <c r="A130" s="44"/>
      <c r="B130" s="3" t="s">
        <v>395</v>
      </c>
      <c r="C130" s="3">
        <v>6</v>
      </c>
      <c r="D130" s="135" t="s">
        <v>260</v>
      </c>
      <c r="E130" s="147">
        <v>1</v>
      </c>
      <c r="F130" s="147">
        <v>2</v>
      </c>
      <c r="G130" s="24">
        <v>3</v>
      </c>
      <c r="H130" s="147">
        <v>4</v>
      </c>
      <c r="I130" s="147">
        <v>5</v>
      </c>
      <c r="J130" s="24">
        <v>6</v>
      </c>
      <c r="K130" s="229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1"/>
    </row>
    <row r="131" spans="1:34" ht="15.75" thickBot="1" x14ac:dyDescent="0.3">
      <c r="A131" s="44"/>
      <c r="B131" s="3" t="s">
        <v>396</v>
      </c>
      <c r="C131" s="3">
        <v>8</v>
      </c>
      <c r="D131" s="135" t="s">
        <v>260</v>
      </c>
      <c r="E131" s="147">
        <v>1</v>
      </c>
      <c r="F131" s="24">
        <v>2</v>
      </c>
      <c r="G131" s="24">
        <v>3</v>
      </c>
      <c r="H131" s="147">
        <v>4</v>
      </c>
      <c r="I131" s="147">
        <v>5</v>
      </c>
      <c r="J131" s="147">
        <v>6</v>
      </c>
      <c r="K131" s="24">
        <v>7</v>
      </c>
      <c r="L131" s="147">
        <v>8</v>
      </c>
      <c r="M131" s="229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1"/>
    </row>
    <row r="132" spans="1:34" ht="15.75" thickBot="1" x14ac:dyDescent="0.3">
      <c r="A132" s="44"/>
      <c r="B132" s="3" t="s">
        <v>397</v>
      </c>
      <c r="C132" s="3">
        <v>6</v>
      </c>
      <c r="D132" s="135" t="s">
        <v>260</v>
      </c>
      <c r="E132" s="147">
        <v>1</v>
      </c>
      <c r="F132" s="24">
        <v>2</v>
      </c>
      <c r="G132" s="147">
        <v>3</v>
      </c>
      <c r="H132" s="147">
        <v>4</v>
      </c>
      <c r="I132" s="24">
        <v>5</v>
      </c>
      <c r="J132" s="24">
        <v>6</v>
      </c>
      <c r="K132" s="229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1"/>
    </row>
    <row r="133" spans="1:34" ht="15.75" thickBot="1" x14ac:dyDescent="0.3">
      <c r="A133" s="44"/>
      <c r="B133" s="3" t="s">
        <v>398</v>
      </c>
      <c r="C133" s="3">
        <v>16</v>
      </c>
      <c r="D133" s="135" t="s">
        <v>260</v>
      </c>
      <c r="E133" s="147">
        <v>1</v>
      </c>
      <c r="F133" s="24">
        <v>2</v>
      </c>
      <c r="G133" s="24">
        <v>3</v>
      </c>
      <c r="H133" s="24">
        <v>4</v>
      </c>
      <c r="I133" s="24">
        <v>5</v>
      </c>
      <c r="J133" s="24">
        <v>6</v>
      </c>
      <c r="K133" s="147">
        <v>7</v>
      </c>
      <c r="L133" s="24">
        <v>8</v>
      </c>
      <c r="M133" s="147">
        <v>9</v>
      </c>
      <c r="N133" s="24">
        <v>10</v>
      </c>
      <c r="O133" s="24">
        <v>11</v>
      </c>
      <c r="P133" s="24">
        <v>12</v>
      </c>
      <c r="Q133" s="24">
        <v>13</v>
      </c>
      <c r="R133" s="24">
        <v>14</v>
      </c>
      <c r="S133" s="24">
        <v>15</v>
      </c>
      <c r="T133" s="24">
        <v>16</v>
      </c>
      <c r="U133" s="234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6"/>
    </row>
    <row r="134" spans="1:34" ht="15.75" thickBot="1" x14ac:dyDescent="0.3">
      <c r="A134" s="44"/>
      <c r="B134" s="3" t="s">
        <v>399</v>
      </c>
      <c r="C134" s="3">
        <v>16</v>
      </c>
      <c r="D134" s="135" t="s">
        <v>260</v>
      </c>
      <c r="E134" s="147">
        <v>1</v>
      </c>
      <c r="F134" s="24">
        <v>2</v>
      </c>
      <c r="G134" s="24">
        <v>3</v>
      </c>
      <c r="H134" s="24">
        <v>4</v>
      </c>
      <c r="I134" s="24">
        <v>5</v>
      </c>
      <c r="J134" s="24">
        <v>6</v>
      </c>
      <c r="K134" s="24">
        <v>7</v>
      </c>
      <c r="L134" s="24">
        <v>8</v>
      </c>
      <c r="M134" s="24">
        <v>9</v>
      </c>
      <c r="N134" s="24">
        <v>10</v>
      </c>
      <c r="O134" s="147">
        <v>11</v>
      </c>
      <c r="P134" s="24">
        <v>12</v>
      </c>
      <c r="Q134" s="24">
        <v>13</v>
      </c>
      <c r="R134" s="147">
        <v>14</v>
      </c>
      <c r="S134" s="24">
        <v>15</v>
      </c>
      <c r="T134" s="24">
        <v>16</v>
      </c>
      <c r="U134" s="229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1"/>
    </row>
    <row r="135" spans="1:34" ht="15.75" thickBot="1" x14ac:dyDescent="0.3">
      <c r="A135" s="44"/>
      <c r="B135" s="3" t="s">
        <v>400</v>
      </c>
      <c r="C135" s="3">
        <v>5</v>
      </c>
      <c r="D135" s="135" t="s">
        <v>260</v>
      </c>
      <c r="E135" s="24">
        <v>1</v>
      </c>
      <c r="F135" s="147">
        <v>2</v>
      </c>
      <c r="G135" s="147">
        <v>3</v>
      </c>
      <c r="H135" s="147">
        <v>4</v>
      </c>
      <c r="I135" s="24">
        <v>5</v>
      </c>
      <c r="J135" s="229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1"/>
    </row>
    <row r="136" spans="1:34" ht="15.75" thickBot="1" x14ac:dyDescent="0.3">
      <c r="A136" s="44"/>
      <c r="B136" s="3" t="s">
        <v>401</v>
      </c>
      <c r="C136" s="3">
        <v>6</v>
      </c>
      <c r="D136" s="135" t="s">
        <v>260</v>
      </c>
      <c r="E136" s="147">
        <v>1</v>
      </c>
      <c r="F136" s="147">
        <v>2</v>
      </c>
      <c r="G136" s="24">
        <v>3</v>
      </c>
      <c r="H136" s="24">
        <v>4</v>
      </c>
      <c r="I136" s="147">
        <v>5</v>
      </c>
      <c r="J136" s="24">
        <v>6</v>
      </c>
      <c r="K136" s="229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1"/>
    </row>
    <row r="137" spans="1:34" ht="15.75" thickBot="1" x14ac:dyDescent="0.3">
      <c r="A137" s="44"/>
      <c r="B137" s="3" t="s">
        <v>402</v>
      </c>
      <c r="C137" s="3">
        <v>6</v>
      </c>
      <c r="D137" s="135" t="s">
        <v>260</v>
      </c>
      <c r="E137" s="147">
        <v>1</v>
      </c>
      <c r="F137" s="24">
        <v>2</v>
      </c>
      <c r="G137" s="147">
        <v>3</v>
      </c>
      <c r="H137" s="147">
        <v>4</v>
      </c>
      <c r="I137" s="24">
        <v>5</v>
      </c>
      <c r="J137" s="24">
        <v>6</v>
      </c>
      <c r="K137" s="229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1"/>
    </row>
    <row r="138" spans="1:34" ht="15.75" thickBot="1" x14ac:dyDescent="0.3">
      <c r="A138" s="44"/>
      <c r="B138" s="3" t="s">
        <v>403</v>
      </c>
      <c r="C138" s="3">
        <v>3</v>
      </c>
      <c r="D138" s="135" t="s">
        <v>260</v>
      </c>
      <c r="E138" s="147">
        <v>1</v>
      </c>
      <c r="F138" s="147">
        <v>2</v>
      </c>
      <c r="G138" s="147">
        <v>3</v>
      </c>
      <c r="H138" s="229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1"/>
    </row>
    <row r="139" spans="1:34" ht="15.75" thickBot="1" x14ac:dyDescent="0.3">
      <c r="A139" s="44"/>
      <c r="B139" s="3" t="s">
        <v>404</v>
      </c>
      <c r="C139" s="3">
        <v>11</v>
      </c>
      <c r="D139" s="135" t="s">
        <v>260</v>
      </c>
      <c r="E139" s="147">
        <v>1</v>
      </c>
      <c r="F139" s="24">
        <v>2</v>
      </c>
      <c r="G139" s="147">
        <v>3</v>
      </c>
      <c r="H139" s="24">
        <v>4</v>
      </c>
      <c r="I139" s="24">
        <v>5</v>
      </c>
      <c r="J139" s="24">
        <v>6</v>
      </c>
      <c r="K139" s="24">
        <v>7</v>
      </c>
      <c r="L139" s="24">
        <v>8</v>
      </c>
      <c r="M139" s="24">
        <v>9</v>
      </c>
      <c r="N139" s="147">
        <v>10</v>
      </c>
      <c r="O139" s="24">
        <v>11</v>
      </c>
      <c r="P139" s="229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1"/>
    </row>
    <row r="140" spans="1:34" ht="15.75" thickBot="1" x14ac:dyDescent="0.3">
      <c r="A140" s="44"/>
      <c r="B140" s="3" t="s">
        <v>405</v>
      </c>
      <c r="C140" s="3">
        <v>7</v>
      </c>
      <c r="D140" s="135" t="s">
        <v>260</v>
      </c>
      <c r="E140" s="24">
        <v>1</v>
      </c>
      <c r="F140" s="147">
        <v>2</v>
      </c>
      <c r="G140" s="147">
        <v>3</v>
      </c>
      <c r="H140" s="24">
        <v>4</v>
      </c>
      <c r="I140" s="147">
        <v>5</v>
      </c>
      <c r="J140" s="24">
        <v>6</v>
      </c>
      <c r="K140" s="24">
        <v>7</v>
      </c>
      <c r="L140" s="229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1"/>
    </row>
    <row r="141" spans="1:34" ht="15.75" thickBot="1" x14ac:dyDescent="0.3">
      <c r="A141" s="44"/>
      <c r="B141" s="3" t="s">
        <v>406</v>
      </c>
      <c r="C141" s="3">
        <v>2</v>
      </c>
      <c r="D141" s="135" t="s">
        <v>260</v>
      </c>
      <c r="E141" s="147">
        <v>1</v>
      </c>
      <c r="F141" s="147">
        <v>2</v>
      </c>
      <c r="G141" s="229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1"/>
    </row>
    <row r="142" spans="1:34" ht="15.75" thickBot="1" x14ac:dyDescent="0.3">
      <c r="A142" s="44"/>
      <c r="B142" s="3" t="s">
        <v>407</v>
      </c>
      <c r="C142" s="3">
        <v>2</v>
      </c>
      <c r="D142" s="135" t="s">
        <v>260</v>
      </c>
      <c r="E142" s="147">
        <v>1</v>
      </c>
      <c r="F142" s="147">
        <v>2</v>
      </c>
      <c r="G142" s="229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1"/>
    </row>
    <row r="143" spans="1:34" ht="15.75" thickBot="1" x14ac:dyDescent="0.3">
      <c r="A143" s="44"/>
      <c r="B143" s="3" t="s">
        <v>408</v>
      </c>
      <c r="C143" s="3">
        <v>2</v>
      </c>
      <c r="D143" s="135" t="s">
        <v>260</v>
      </c>
      <c r="E143" s="147">
        <v>1</v>
      </c>
      <c r="F143" s="147">
        <v>2</v>
      </c>
      <c r="G143" s="229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1"/>
    </row>
    <row r="144" spans="1:34" ht="15.75" thickBot="1" x14ac:dyDescent="0.3">
      <c r="A144" s="45"/>
      <c r="B144" s="34" t="s">
        <v>409</v>
      </c>
      <c r="C144" s="34">
        <v>2</v>
      </c>
      <c r="D144" s="59" t="s">
        <v>260</v>
      </c>
      <c r="E144" s="147">
        <v>1</v>
      </c>
      <c r="F144" s="147">
        <v>2</v>
      </c>
      <c r="G144" s="229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1"/>
    </row>
    <row r="145" spans="1:34" ht="15.75" thickBot="1" x14ac:dyDescent="0.3">
      <c r="A145" s="51" t="s">
        <v>411</v>
      </c>
      <c r="B145" s="47"/>
      <c r="C145" s="47"/>
      <c r="D145" s="48"/>
      <c r="E145" s="249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3"/>
    </row>
    <row r="146" spans="1:34" ht="15.75" thickBot="1" x14ac:dyDescent="0.3">
      <c r="A146" s="44"/>
      <c r="B146" s="3" t="s">
        <v>412</v>
      </c>
      <c r="C146" s="3">
        <v>5</v>
      </c>
      <c r="D146" s="135" t="s">
        <v>259</v>
      </c>
      <c r="E146" s="23">
        <v>1</v>
      </c>
      <c r="F146" s="23">
        <v>2</v>
      </c>
      <c r="G146" s="23">
        <v>3</v>
      </c>
      <c r="H146" s="23">
        <v>4</v>
      </c>
      <c r="I146" s="23">
        <v>5</v>
      </c>
      <c r="J146" s="237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9"/>
    </row>
    <row r="147" spans="1:34" ht="15.75" thickBot="1" x14ac:dyDescent="0.3">
      <c r="A147" s="45"/>
      <c r="B147" s="34" t="s">
        <v>413</v>
      </c>
      <c r="C147" s="34">
        <v>5</v>
      </c>
      <c r="D147" s="59" t="s">
        <v>259</v>
      </c>
      <c r="E147" s="23">
        <v>1</v>
      </c>
      <c r="F147" s="23">
        <v>2</v>
      </c>
      <c r="G147" s="23">
        <v>3</v>
      </c>
      <c r="H147" s="23">
        <v>4</v>
      </c>
      <c r="I147" s="23">
        <v>5</v>
      </c>
      <c r="J147" s="237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9"/>
    </row>
    <row r="148" spans="1:34" ht="15.75" thickBot="1" x14ac:dyDescent="0.3">
      <c r="A148" s="51" t="s">
        <v>414</v>
      </c>
      <c r="B148" s="47"/>
      <c r="C148" s="47"/>
      <c r="D148" s="48"/>
      <c r="E148" s="249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3"/>
    </row>
    <row r="149" spans="1:34" ht="15.75" thickBot="1" x14ac:dyDescent="0.3">
      <c r="A149" s="44"/>
      <c r="B149" s="3" t="s">
        <v>415</v>
      </c>
      <c r="C149" s="3">
        <v>10</v>
      </c>
      <c r="D149" s="135" t="s">
        <v>259</v>
      </c>
      <c r="E149" s="147">
        <v>1</v>
      </c>
      <c r="F149" s="147">
        <v>2</v>
      </c>
      <c r="G149" s="147">
        <v>3</v>
      </c>
      <c r="H149" s="147">
        <v>4</v>
      </c>
      <c r="I149" s="147">
        <v>5</v>
      </c>
      <c r="J149" s="147">
        <v>6</v>
      </c>
      <c r="K149" s="147">
        <v>7</v>
      </c>
      <c r="L149" s="147">
        <v>8</v>
      </c>
      <c r="M149" s="147">
        <v>9</v>
      </c>
      <c r="N149" s="147">
        <v>10</v>
      </c>
      <c r="O149" s="229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1"/>
    </row>
    <row r="150" spans="1:34" ht="15.75" thickBot="1" x14ac:dyDescent="0.3">
      <c r="A150" s="81"/>
      <c r="B150" s="3" t="s">
        <v>416</v>
      </c>
      <c r="C150" s="3">
        <v>10</v>
      </c>
      <c r="D150" s="135" t="s">
        <v>259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4">
        <v>8</v>
      </c>
      <c r="M150" s="24">
        <v>9</v>
      </c>
      <c r="N150" s="24">
        <v>10</v>
      </c>
      <c r="O150" s="229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1"/>
    </row>
    <row r="151" spans="1:34" ht="15.75" thickBot="1" x14ac:dyDescent="0.3">
      <c r="A151" s="44"/>
      <c r="B151" s="3" t="s">
        <v>417</v>
      </c>
      <c r="C151" s="3">
        <v>8</v>
      </c>
      <c r="D151" s="135" t="s">
        <v>259</v>
      </c>
      <c r="E151" s="147">
        <v>1</v>
      </c>
      <c r="F151" s="147">
        <v>2</v>
      </c>
      <c r="G151" s="147">
        <v>3</v>
      </c>
      <c r="H151" s="147">
        <v>4</v>
      </c>
      <c r="I151" s="147">
        <v>5</v>
      </c>
      <c r="J151" s="147">
        <v>6</v>
      </c>
      <c r="K151" s="147">
        <v>7</v>
      </c>
      <c r="L151" s="147">
        <v>8</v>
      </c>
      <c r="M151" s="229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8"/>
    </row>
    <row r="152" spans="1:34" ht="15.75" thickBot="1" x14ac:dyDescent="0.3">
      <c r="A152" s="44"/>
      <c r="B152" s="3" t="s">
        <v>418</v>
      </c>
      <c r="C152" s="3">
        <v>14</v>
      </c>
      <c r="D152" s="135" t="s">
        <v>259</v>
      </c>
      <c r="E152" s="147">
        <v>1</v>
      </c>
      <c r="F152" s="147">
        <v>2</v>
      </c>
      <c r="G152" s="147">
        <v>3</v>
      </c>
      <c r="H152" s="147">
        <v>4</v>
      </c>
      <c r="I152" s="147">
        <v>5</v>
      </c>
      <c r="J152" s="147">
        <v>6</v>
      </c>
      <c r="K152" s="147">
        <v>7</v>
      </c>
      <c r="L152" s="147">
        <v>8</v>
      </c>
      <c r="M152" s="147">
        <v>9</v>
      </c>
      <c r="N152" s="147">
        <v>10</v>
      </c>
      <c r="O152" s="147">
        <v>11</v>
      </c>
      <c r="P152" s="147">
        <v>12</v>
      </c>
      <c r="Q152" s="147">
        <v>13</v>
      </c>
      <c r="R152" s="147">
        <v>14</v>
      </c>
      <c r="S152" s="229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1"/>
    </row>
    <row r="153" spans="1:34" ht="15.75" thickBot="1" x14ac:dyDescent="0.3">
      <c r="A153" s="91"/>
      <c r="B153" s="34" t="s">
        <v>419</v>
      </c>
      <c r="C153" s="34">
        <v>12</v>
      </c>
      <c r="D153" s="59" t="s">
        <v>259</v>
      </c>
      <c r="E153" s="147">
        <v>1</v>
      </c>
      <c r="F153" s="147">
        <v>2</v>
      </c>
      <c r="G153" s="147">
        <v>3</v>
      </c>
      <c r="H153" s="147">
        <v>4</v>
      </c>
      <c r="I153" s="147">
        <v>5</v>
      </c>
      <c r="J153" s="147">
        <v>6</v>
      </c>
      <c r="K153" s="147">
        <v>7</v>
      </c>
      <c r="L153" s="147">
        <v>8</v>
      </c>
      <c r="M153" s="147">
        <v>9</v>
      </c>
      <c r="N153" s="147">
        <v>10</v>
      </c>
      <c r="O153" s="147">
        <v>11</v>
      </c>
      <c r="P153" s="147">
        <v>12</v>
      </c>
      <c r="Q153" s="229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1"/>
    </row>
    <row r="154" spans="1:34" ht="30.75" thickBot="1" x14ac:dyDescent="0.3">
      <c r="A154" s="92" t="s">
        <v>420</v>
      </c>
      <c r="B154" s="47"/>
      <c r="C154" s="47"/>
      <c r="D154" s="48"/>
      <c r="E154" s="249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3"/>
    </row>
    <row r="155" spans="1:34" ht="15.75" thickBot="1" x14ac:dyDescent="0.3">
      <c r="A155" s="44"/>
      <c r="B155" s="3" t="s">
        <v>421</v>
      </c>
      <c r="C155" s="3">
        <v>4</v>
      </c>
      <c r="D155" s="135" t="s">
        <v>479</v>
      </c>
      <c r="E155" s="24">
        <v>1</v>
      </c>
      <c r="F155" s="24">
        <v>2</v>
      </c>
      <c r="G155" s="24">
        <v>3</v>
      </c>
      <c r="H155" s="145">
        <v>4</v>
      </c>
      <c r="I155" s="229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1"/>
    </row>
    <row r="156" spans="1:34" ht="15.75" thickBot="1" x14ac:dyDescent="0.3">
      <c r="A156" s="44"/>
      <c r="B156" s="3" t="s">
        <v>422</v>
      </c>
      <c r="C156" s="3">
        <v>5</v>
      </c>
      <c r="D156" s="135" t="s">
        <v>479</v>
      </c>
      <c r="E156" s="24">
        <v>1</v>
      </c>
      <c r="F156" s="145">
        <v>2</v>
      </c>
      <c r="G156" s="24">
        <v>3</v>
      </c>
      <c r="H156" s="24">
        <v>4</v>
      </c>
      <c r="I156" s="206">
        <v>5</v>
      </c>
      <c r="J156" s="229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1"/>
    </row>
    <row r="157" spans="1:34" ht="15.75" thickBot="1" x14ac:dyDescent="0.3">
      <c r="A157" s="44"/>
      <c r="B157" s="3" t="s">
        <v>423</v>
      </c>
      <c r="C157" s="3">
        <v>4</v>
      </c>
      <c r="D157" s="135" t="s">
        <v>479</v>
      </c>
      <c r="E157" s="22">
        <v>1</v>
      </c>
      <c r="F157" s="22">
        <v>2</v>
      </c>
      <c r="G157" s="24">
        <v>3</v>
      </c>
      <c r="H157" s="24">
        <v>4</v>
      </c>
      <c r="I157" s="229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1"/>
    </row>
    <row r="158" spans="1:34" ht="15.75" thickBot="1" x14ac:dyDescent="0.3">
      <c r="A158" s="44"/>
      <c r="B158" s="3" t="s">
        <v>424</v>
      </c>
      <c r="C158" s="3">
        <v>2</v>
      </c>
      <c r="D158" s="135" t="s">
        <v>479</v>
      </c>
      <c r="E158" s="145">
        <v>1</v>
      </c>
      <c r="F158" s="145">
        <v>2</v>
      </c>
      <c r="G158" s="229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1"/>
    </row>
    <row r="159" spans="1:34" ht="15.75" thickBot="1" x14ac:dyDescent="0.3">
      <c r="A159" s="44"/>
      <c r="B159" s="3" t="s">
        <v>426</v>
      </c>
      <c r="C159" s="3">
        <v>2</v>
      </c>
      <c r="D159" s="135" t="s">
        <v>479</v>
      </c>
      <c r="E159" s="145">
        <v>1</v>
      </c>
      <c r="F159" s="145">
        <v>2</v>
      </c>
      <c r="G159" s="229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1"/>
    </row>
    <row r="160" spans="1:34" ht="15.75" thickBot="1" x14ac:dyDescent="0.3">
      <c r="A160" s="45"/>
      <c r="B160" s="34" t="s">
        <v>427</v>
      </c>
      <c r="C160" s="34">
        <v>2</v>
      </c>
      <c r="D160" s="59" t="s">
        <v>479</v>
      </c>
      <c r="E160" s="145">
        <v>1</v>
      </c>
      <c r="F160" s="145">
        <v>2</v>
      </c>
      <c r="G160" s="229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1"/>
    </row>
    <row r="161" spans="1:34" ht="15.75" thickBot="1" x14ac:dyDescent="0.3">
      <c r="A161" s="51" t="s">
        <v>428</v>
      </c>
      <c r="B161" s="47"/>
      <c r="C161" s="47"/>
      <c r="D161" s="93"/>
      <c r="E161" s="249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3"/>
    </row>
    <row r="162" spans="1:34" ht="15.75" thickBot="1" x14ac:dyDescent="0.3">
      <c r="A162" s="49" t="s">
        <v>61</v>
      </c>
      <c r="B162" s="3" t="s">
        <v>429</v>
      </c>
      <c r="C162" s="3">
        <v>4</v>
      </c>
      <c r="D162" s="135" t="s">
        <v>257</v>
      </c>
      <c r="E162" s="23">
        <v>1</v>
      </c>
      <c r="F162" s="23">
        <v>2</v>
      </c>
      <c r="G162" s="23">
        <v>3</v>
      </c>
      <c r="H162" s="23">
        <v>4</v>
      </c>
      <c r="I162" s="237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9"/>
    </row>
    <row r="163" spans="1:34" ht="15.75" thickBot="1" x14ac:dyDescent="0.3">
      <c r="A163" s="49"/>
      <c r="B163" s="3" t="s">
        <v>430</v>
      </c>
      <c r="C163" s="3">
        <v>5</v>
      </c>
      <c r="D163" s="135" t="s">
        <v>257</v>
      </c>
      <c r="E163" s="22">
        <v>1</v>
      </c>
      <c r="F163" s="22">
        <v>2</v>
      </c>
      <c r="G163" s="24">
        <v>3</v>
      </c>
      <c r="H163" s="24">
        <v>4</v>
      </c>
      <c r="I163" s="24">
        <v>5</v>
      </c>
      <c r="J163" s="229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1"/>
    </row>
    <row r="164" spans="1:34" ht="15.75" thickBot="1" x14ac:dyDescent="0.3">
      <c r="A164" s="49"/>
      <c r="B164" s="3" t="s">
        <v>431</v>
      </c>
      <c r="C164" s="3">
        <v>6</v>
      </c>
      <c r="D164" s="135" t="s">
        <v>257</v>
      </c>
      <c r="E164" s="22">
        <v>1</v>
      </c>
      <c r="F164" s="22">
        <v>2</v>
      </c>
      <c r="G164" s="22">
        <v>3</v>
      </c>
      <c r="H164" s="22">
        <v>4</v>
      </c>
      <c r="I164" s="22">
        <v>5</v>
      </c>
      <c r="J164" s="22">
        <v>6</v>
      </c>
      <c r="K164" s="229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1"/>
    </row>
    <row r="165" spans="1:34" ht="15.75" thickBot="1" x14ac:dyDescent="0.3">
      <c r="A165" s="49"/>
      <c r="B165" s="3" t="s">
        <v>432</v>
      </c>
      <c r="C165" s="3">
        <v>9</v>
      </c>
      <c r="D165" s="135" t="s">
        <v>257</v>
      </c>
      <c r="E165" s="24">
        <v>1</v>
      </c>
      <c r="F165" s="24">
        <v>2</v>
      </c>
      <c r="G165" s="24">
        <v>3</v>
      </c>
      <c r="H165" s="24">
        <v>4</v>
      </c>
      <c r="I165" s="24">
        <v>5</v>
      </c>
      <c r="J165" s="24">
        <v>6</v>
      </c>
      <c r="K165" s="22">
        <v>7</v>
      </c>
      <c r="L165" s="24">
        <v>8</v>
      </c>
      <c r="M165" s="24">
        <v>9</v>
      </c>
      <c r="N165" s="229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1"/>
    </row>
    <row r="166" spans="1:34" ht="15.75" thickBot="1" x14ac:dyDescent="0.3">
      <c r="A166" s="49"/>
      <c r="B166" s="3" t="s">
        <v>433</v>
      </c>
      <c r="C166" s="3">
        <v>5</v>
      </c>
      <c r="D166" s="135" t="s">
        <v>257</v>
      </c>
      <c r="E166" s="22">
        <v>1</v>
      </c>
      <c r="F166" s="22">
        <v>2</v>
      </c>
      <c r="G166" s="22">
        <v>3</v>
      </c>
      <c r="H166" s="22">
        <v>4</v>
      </c>
      <c r="I166" s="22">
        <v>5</v>
      </c>
      <c r="J166" s="229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1"/>
    </row>
    <row r="167" spans="1:34" ht="15.75" thickBot="1" x14ac:dyDescent="0.3">
      <c r="A167" s="49"/>
      <c r="B167" s="3" t="s">
        <v>434</v>
      </c>
      <c r="C167" s="3">
        <v>5</v>
      </c>
      <c r="D167" s="135" t="s">
        <v>257</v>
      </c>
      <c r="E167" s="24">
        <v>1</v>
      </c>
      <c r="F167" s="24">
        <v>2</v>
      </c>
      <c r="G167" s="24">
        <v>3</v>
      </c>
      <c r="H167" s="24">
        <v>4</v>
      </c>
      <c r="I167" s="24">
        <v>5</v>
      </c>
      <c r="J167" s="229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1"/>
    </row>
    <row r="168" spans="1:34" ht="15.75" thickBot="1" x14ac:dyDescent="0.3">
      <c r="A168" s="49"/>
      <c r="B168" s="3" t="s">
        <v>435</v>
      </c>
      <c r="C168" s="3">
        <v>8</v>
      </c>
      <c r="D168" s="135" t="s">
        <v>257</v>
      </c>
      <c r="E168" s="22">
        <v>1</v>
      </c>
      <c r="F168" s="22">
        <v>2</v>
      </c>
      <c r="G168" s="22">
        <v>3</v>
      </c>
      <c r="H168" s="22">
        <v>4</v>
      </c>
      <c r="I168" s="22">
        <v>5</v>
      </c>
      <c r="J168" s="22">
        <v>6</v>
      </c>
      <c r="K168" s="22">
        <v>7</v>
      </c>
      <c r="L168" s="22">
        <v>8</v>
      </c>
      <c r="M168" s="229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1"/>
    </row>
    <row r="169" spans="1:34" ht="15.75" thickBot="1" x14ac:dyDescent="0.3">
      <c r="A169" s="49"/>
      <c r="B169" s="3" t="s">
        <v>436</v>
      </c>
      <c r="C169" s="3">
        <v>7</v>
      </c>
      <c r="D169" s="135" t="s">
        <v>257</v>
      </c>
      <c r="E169" s="64">
        <v>1</v>
      </c>
      <c r="F169" s="64">
        <v>2</v>
      </c>
      <c r="G169" s="64">
        <v>3</v>
      </c>
      <c r="H169" s="64">
        <v>4</v>
      </c>
      <c r="I169" s="64">
        <v>5</v>
      </c>
      <c r="J169" s="64">
        <v>6</v>
      </c>
      <c r="K169" s="64">
        <v>7</v>
      </c>
      <c r="L169" s="229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6"/>
    </row>
    <row r="170" spans="1:34" ht="15.75" thickBot="1" x14ac:dyDescent="0.3">
      <c r="A170" s="49"/>
      <c r="B170" s="3" t="s">
        <v>437</v>
      </c>
      <c r="C170" s="3">
        <v>11</v>
      </c>
      <c r="D170" s="135" t="s">
        <v>257</v>
      </c>
      <c r="E170" s="64">
        <v>1</v>
      </c>
      <c r="F170" s="64">
        <v>2</v>
      </c>
      <c r="G170" s="64">
        <v>3</v>
      </c>
      <c r="H170" s="64">
        <v>4</v>
      </c>
      <c r="I170" s="64">
        <v>5</v>
      </c>
      <c r="J170" s="64">
        <v>6</v>
      </c>
      <c r="K170" s="64">
        <v>7</v>
      </c>
      <c r="L170" s="64">
        <v>8</v>
      </c>
      <c r="M170" s="64">
        <v>9</v>
      </c>
      <c r="N170" s="64">
        <v>10</v>
      </c>
      <c r="O170" s="64">
        <v>11</v>
      </c>
      <c r="P170" s="237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9"/>
    </row>
    <row r="171" spans="1:34" ht="15.75" thickBot="1" x14ac:dyDescent="0.3">
      <c r="A171" s="49"/>
      <c r="B171" s="3" t="s">
        <v>438</v>
      </c>
      <c r="C171" s="3">
        <v>5</v>
      </c>
      <c r="D171" s="135" t="s">
        <v>257</v>
      </c>
      <c r="E171" s="22">
        <v>1</v>
      </c>
      <c r="F171" s="22">
        <v>2</v>
      </c>
      <c r="G171" s="22">
        <v>3</v>
      </c>
      <c r="H171" s="22">
        <v>4</v>
      </c>
      <c r="I171" s="22">
        <v>5</v>
      </c>
      <c r="J171" s="229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1"/>
    </row>
    <row r="172" spans="1:34" ht="15.75" thickBot="1" x14ac:dyDescent="0.3">
      <c r="A172" s="49"/>
      <c r="B172" s="3" t="s">
        <v>439</v>
      </c>
      <c r="C172" s="3">
        <v>7</v>
      </c>
      <c r="D172" s="135" t="s">
        <v>257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37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9"/>
    </row>
    <row r="173" spans="1:34" ht="15.75" thickBot="1" x14ac:dyDescent="0.3">
      <c r="A173" s="49" t="s">
        <v>61</v>
      </c>
      <c r="B173" s="3" t="s">
        <v>440</v>
      </c>
      <c r="C173" s="3">
        <v>4</v>
      </c>
      <c r="D173" s="135" t="s">
        <v>257</v>
      </c>
      <c r="E173" s="23">
        <v>1</v>
      </c>
      <c r="F173" s="23">
        <v>2</v>
      </c>
      <c r="G173" s="23">
        <v>3</v>
      </c>
      <c r="H173" s="23">
        <v>4</v>
      </c>
      <c r="I173" s="237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9"/>
    </row>
    <row r="174" spans="1:34" ht="15.75" thickBot="1" x14ac:dyDescent="0.3">
      <c r="A174" s="49"/>
      <c r="B174" s="3" t="s">
        <v>441</v>
      </c>
      <c r="C174" s="3">
        <v>7</v>
      </c>
      <c r="D174" s="135" t="s">
        <v>257</v>
      </c>
      <c r="E174" s="64">
        <v>1</v>
      </c>
      <c r="F174" s="64">
        <v>2</v>
      </c>
      <c r="G174" s="64">
        <v>3</v>
      </c>
      <c r="H174" s="64">
        <v>4</v>
      </c>
      <c r="I174" s="64">
        <v>5</v>
      </c>
      <c r="J174" s="64">
        <v>6</v>
      </c>
      <c r="K174" s="64">
        <v>7</v>
      </c>
      <c r="L174" s="229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1"/>
    </row>
    <row r="175" spans="1:34" ht="15.75" thickBot="1" x14ac:dyDescent="0.3">
      <c r="A175" s="49" t="s">
        <v>61</v>
      </c>
      <c r="B175" s="3" t="s">
        <v>442</v>
      </c>
      <c r="C175" s="3">
        <v>4</v>
      </c>
      <c r="D175" s="135" t="s">
        <v>257</v>
      </c>
      <c r="E175" s="23">
        <v>1</v>
      </c>
      <c r="F175" s="23">
        <v>2</v>
      </c>
      <c r="G175" s="23">
        <v>3</v>
      </c>
      <c r="H175" s="23">
        <v>4</v>
      </c>
      <c r="I175" s="237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9"/>
    </row>
    <row r="176" spans="1:34" ht="15.75" thickBot="1" x14ac:dyDescent="0.3">
      <c r="A176" s="49"/>
      <c r="B176" s="3" t="s">
        <v>443</v>
      </c>
      <c r="C176" s="3">
        <v>11</v>
      </c>
      <c r="D176" s="135" t="s">
        <v>257</v>
      </c>
      <c r="E176" s="22">
        <v>1</v>
      </c>
      <c r="F176" s="22">
        <v>2</v>
      </c>
      <c r="G176" s="24">
        <v>3</v>
      </c>
      <c r="H176" s="24">
        <v>4</v>
      </c>
      <c r="I176" s="24">
        <v>5</v>
      </c>
      <c r="J176" s="24">
        <v>6</v>
      </c>
      <c r="K176" s="24">
        <v>7</v>
      </c>
      <c r="L176" s="24">
        <v>8</v>
      </c>
      <c r="M176" s="24">
        <v>9</v>
      </c>
      <c r="N176" s="24">
        <v>10</v>
      </c>
      <c r="O176" s="24">
        <v>11</v>
      </c>
      <c r="P176" s="229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1"/>
    </row>
    <row r="177" spans="1:34" ht="15.75" thickBot="1" x14ac:dyDescent="0.3">
      <c r="A177" s="49" t="s">
        <v>61</v>
      </c>
      <c r="B177" s="3" t="s">
        <v>444</v>
      </c>
      <c r="C177" s="3">
        <v>5</v>
      </c>
      <c r="D177" s="135" t="s">
        <v>257</v>
      </c>
      <c r="E177" s="23">
        <v>1</v>
      </c>
      <c r="F177" s="23">
        <v>2</v>
      </c>
      <c r="G177" s="23">
        <v>3</v>
      </c>
      <c r="H177" s="23">
        <v>4</v>
      </c>
      <c r="I177" s="23">
        <v>5</v>
      </c>
      <c r="J177" s="237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9"/>
    </row>
    <row r="178" spans="1:34" ht="15.75" thickBot="1" x14ac:dyDescent="0.3">
      <c r="A178" s="49"/>
      <c r="B178" s="3" t="s">
        <v>445</v>
      </c>
      <c r="C178" s="3">
        <v>7</v>
      </c>
      <c r="D178" s="135" t="s">
        <v>257</v>
      </c>
      <c r="E178" s="24">
        <v>1</v>
      </c>
      <c r="F178" s="24">
        <v>2</v>
      </c>
      <c r="G178" s="24">
        <v>3</v>
      </c>
      <c r="H178" s="22">
        <v>4</v>
      </c>
      <c r="I178" s="24">
        <v>5</v>
      </c>
      <c r="J178" s="24">
        <v>6</v>
      </c>
      <c r="K178" s="22">
        <v>7</v>
      </c>
      <c r="L178" s="229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1"/>
    </row>
    <row r="179" spans="1:34" ht="15.75" thickBot="1" x14ac:dyDescent="0.3">
      <c r="A179" s="49" t="s">
        <v>61</v>
      </c>
      <c r="B179" s="3" t="s">
        <v>446</v>
      </c>
      <c r="C179" s="3">
        <v>3</v>
      </c>
      <c r="D179" s="135" t="s">
        <v>257</v>
      </c>
      <c r="E179" s="23">
        <v>1</v>
      </c>
      <c r="F179" s="23">
        <v>2</v>
      </c>
      <c r="G179" s="23">
        <v>3</v>
      </c>
      <c r="H179" s="237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9"/>
    </row>
    <row r="180" spans="1:34" ht="15.75" thickBot="1" x14ac:dyDescent="0.3">
      <c r="A180" s="49" t="s">
        <v>61</v>
      </c>
      <c r="B180" s="3" t="s">
        <v>447</v>
      </c>
      <c r="C180" s="3">
        <v>4</v>
      </c>
      <c r="D180" s="135" t="s">
        <v>257</v>
      </c>
      <c r="E180" s="23">
        <v>1</v>
      </c>
      <c r="F180" s="23">
        <v>2</v>
      </c>
      <c r="G180" s="23">
        <v>3</v>
      </c>
      <c r="H180" s="23">
        <v>4</v>
      </c>
      <c r="I180" s="237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9"/>
    </row>
    <row r="181" spans="1:34" ht="15.75" thickBot="1" x14ac:dyDescent="0.3">
      <c r="A181" s="49" t="s">
        <v>61</v>
      </c>
      <c r="B181" s="3" t="s">
        <v>448</v>
      </c>
      <c r="C181" s="3">
        <v>4</v>
      </c>
      <c r="D181" s="135" t="s">
        <v>257</v>
      </c>
      <c r="E181" s="23">
        <v>1</v>
      </c>
      <c r="F181" s="23">
        <v>2</v>
      </c>
      <c r="G181" s="23">
        <v>3</v>
      </c>
      <c r="H181" s="23">
        <v>4</v>
      </c>
      <c r="I181" s="237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9"/>
    </row>
    <row r="182" spans="1:34" ht="15.75" thickBot="1" x14ac:dyDescent="0.3">
      <c r="A182" s="49" t="s">
        <v>61</v>
      </c>
      <c r="B182" s="3" t="s">
        <v>449</v>
      </c>
      <c r="C182" s="3">
        <v>6</v>
      </c>
      <c r="D182" s="135" t="s">
        <v>257</v>
      </c>
      <c r="E182" s="23">
        <v>1</v>
      </c>
      <c r="F182" s="23">
        <v>2</v>
      </c>
      <c r="G182" s="23">
        <v>3</v>
      </c>
      <c r="H182" s="23">
        <v>4</v>
      </c>
      <c r="I182" s="23">
        <v>5</v>
      </c>
      <c r="J182" s="23">
        <v>6</v>
      </c>
      <c r="K182" s="237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9"/>
    </row>
    <row r="183" spans="1:34" ht="15.75" thickBot="1" x14ac:dyDescent="0.3">
      <c r="A183" s="49" t="s">
        <v>61</v>
      </c>
      <c r="B183" s="3" t="s">
        <v>450</v>
      </c>
      <c r="C183" s="3">
        <v>5</v>
      </c>
      <c r="D183" s="135" t="s">
        <v>257</v>
      </c>
      <c r="E183" s="23">
        <v>1</v>
      </c>
      <c r="F183" s="23">
        <v>2</v>
      </c>
      <c r="G183" s="23">
        <v>3</v>
      </c>
      <c r="H183" s="23">
        <v>4</v>
      </c>
      <c r="I183" s="23">
        <v>5</v>
      </c>
      <c r="J183" s="237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9"/>
    </row>
    <row r="184" spans="1:34" ht="15.75" thickBot="1" x14ac:dyDescent="0.3">
      <c r="A184" s="49" t="s">
        <v>61</v>
      </c>
      <c r="B184" s="3" t="s">
        <v>451</v>
      </c>
      <c r="C184" s="3">
        <v>10</v>
      </c>
      <c r="D184" s="135" t="s">
        <v>257</v>
      </c>
      <c r="E184" s="22">
        <v>1</v>
      </c>
      <c r="F184" s="23">
        <v>2</v>
      </c>
      <c r="G184" s="23">
        <v>3</v>
      </c>
      <c r="H184" s="22">
        <v>4</v>
      </c>
      <c r="I184" s="23">
        <v>5</v>
      </c>
      <c r="J184" s="23">
        <v>6</v>
      </c>
      <c r="K184" s="23">
        <v>7</v>
      </c>
      <c r="L184" s="23">
        <v>8</v>
      </c>
      <c r="M184" s="23">
        <v>9</v>
      </c>
      <c r="N184" s="23">
        <v>10</v>
      </c>
      <c r="O184" s="229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1"/>
    </row>
    <row r="185" spans="1:34" ht="15.75" thickBot="1" x14ac:dyDescent="0.3">
      <c r="A185" s="49" t="s">
        <v>61</v>
      </c>
      <c r="B185" s="3" t="s">
        <v>452</v>
      </c>
      <c r="C185" s="3">
        <v>8</v>
      </c>
      <c r="D185" s="135" t="s">
        <v>257</v>
      </c>
      <c r="E185" s="23">
        <v>1</v>
      </c>
      <c r="F185" s="23">
        <v>2</v>
      </c>
      <c r="G185" s="23">
        <v>3</v>
      </c>
      <c r="H185" s="23">
        <v>4</v>
      </c>
      <c r="I185" s="23">
        <v>5</v>
      </c>
      <c r="J185" s="23">
        <v>6</v>
      </c>
      <c r="K185" s="23">
        <v>7</v>
      </c>
      <c r="L185" s="23">
        <v>8</v>
      </c>
      <c r="M185" s="229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6"/>
    </row>
    <row r="186" spans="1:34" ht="15.75" thickBot="1" x14ac:dyDescent="0.3">
      <c r="A186" s="49" t="s">
        <v>61</v>
      </c>
      <c r="B186" s="3" t="s">
        <v>453</v>
      </c>
      <c r="C186" s="3">
        <v>6</v>
      </c>
      <c r="D186" s="135" t="s">
        <v>257</v>
      </c>
      <c r="E186" s="22">
        <v>1</v>
      </c>
      <c r="F186" s="22">
        <v>2</v>
      </c>
      <c r="G186" s="22">
        <v>3</v>
      </c>
      <c r="H186" s="23">
        <v>4</v>
      </c>
      <c r="I186" s="22">
        <v>5</v>
      </c>
      <c r="J186" s="23">
        <v>6</v>
      </c>
      <c r="K186" s="229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1"/>
    </row>
    <row r="187" spans="1:34" ht="15.75" thickBot="1" x14ac:dyDescent="0.3">
      <c r="A187" s="49"/>
      <c r="B187" s="3" t="s">
        <v>454</v>
      </c>
      <c r="C187" s="3">
        <v>4</v>
      </c>
      <c r="D187" s="135" t="s">
        <v>257</v>
      </c>
      <c r="E187" s="22">
        <v>1</v>
      </c>
      <c r="F187" s="24">
        <v>2</v>
      </c>
      <c r="G187" s="22">
        <v>3</v>
      </c>
      <c r="H187" s="24">
        <v>4</v>
      </c>
      <c r="I187" s="229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1"/>
    </row>
    <row r="188" spans="1:34" ht="15.75" thickBot="1" x14ac:dyDescent="0.3">
      <c r="A188" s="49" t="s">
        <v>61</v>
      </c>
      <c r="B188" s="3" t="s">
        <v>455</v>
      </c>
      <c r="C188" s="3">
        <v>3</v>
      </c>
      <c r="D188" s="135" t="s">
        <v>257</v>
      </c>
      <c r="E188" s="23">
        <v>1</v>
      </c>
      <c r="F188" s="23">
        <v>2</v>
      </c>
      <c r="G188" s="23">
        <v>3</v>
      </c>
      <c r="H188" s="237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9"/>
    </row>
    <row r="189" spans="1:34" ht="15.75" thickBot="1" x14ac:dyDescent="0.3">
      <c r="A189" s="49"/>
      <c r="B189" s="3" t="s">
        <v>456</v>
      </c>
      <c r="C189" s="3">
        <v>6</v>
      </c>
      <c r="D189" s="135" t="s">
        <v>257</v>
      </c>
      <c r="E189" s="22">
        <v>1</v>
      </c>
      <c r="F189" s="24">
        <v>2</v>
      </c>
      <c r="G189" s="24">
        <v>3</v>
      </c>
      <c r="H189" s="24">
        <v>4</v>
      </c>
      <c r="I189" s="24">
        <v>5</v>
      </c>
      <c r="J189" s="24">
        <v>6</v>
      </c>
      <c r="K189" s="229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1"/>
    </row>
    <row r="190" spans="1:34" ht="15.75" thickBot="1" x14ac:dyDescent="0.3">
      <c r="A190" s="45"/>
      <c r="B190" s="34" t="s">
        <v>457</v>
      </c>
      <c r="C190" s="34">
        <v>10</v>
      </c>
      <c r="D190" s="59" t="s">
        <v>257</v>
      </c>
      <c r="E190" s="24">
        <v>1</v>
      </c>
      <c r="F190" s="24">
        <v>2</v>
      </c>
      <c r="G190" s="24">
        <v>3</v>
      </c>
      <c r="H190" s="24">
        <v>4</v>
      </c>
      <c r="I190" s="22">
        <v>5</v>
      </c>
      <c r="J190" s="24">
        <v>6</v>
      </c>
      <c r="K190" s="24">
        <v>7</v>
      </c>
      <c r="L190" s="24">
        <v>8</v>
      </c>
      <c r="M190" s="24">
        <v>9</v>
      </c>
      <c r="N190" s="24">
        <v>10</v>
      </c>
      <c r="O190" s="229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1"/>
    </row>
    <row r="191" spans="1:34" ht="15.75" thickBot="1" x14ac:dyDescent="0.3">
      <c r="A191" s="51" t="s">
        <v>458</v>
      </c>
      <c r="B191" s="47"/>
      <c r="C191" s="47"/>
      <c r="D191" s="48"/>
      <c r="E191" s="249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3"/>
    </row>
    <row r="192" spans="1:34" ht="15.75" thickBot="1" x14ac:dyDescent="0.3">
      <c r="A192" s="81"/>
      <c r="B192" s="165" t="s">
        <v>459</v>
      </c>
      <c r="C192" s="3">
        <v>14</v>
      </c>
      <c r="D192" s="135" t="s">
        <v>458</v>
      </c>
      <c r="E192" s="106">
        <v>1</v>
      </c>
      <c r="F192" s="107">
        <v>2</v>
      </c>
      <c r="G192" s="106">
        <v>3</v>
      </c>
      <c r="H192" s="107">
        <v>4</v>
      </c>
      <c r="I192" s="106">
        <v>5</v>
      </c>
      <c r="J192" s="107">
        <v>6</v>
      </c>
      <c r="K192" s="106">
        <v>7</v>
      </c>
      <c r="L192" s="107">
        <v>8</v>
      </c>
      <c r="M192" s="200">
        <v>9</v>
      </c>
      <c r="N192" s="64">
        <v>10</v>
      </c>
      <c r="O192" s="200">
        <v>11</v>
      </c>
      <c r="P192" s="61">
        <v>12</v>
      </c>
      <c r="Q192" s="60">
        <v>13</v>
      </c>
      <c r="R192" s="61">
        <v>14</v>
      </c>
      <c r="S192" s="229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1"/>
    </row>
    <row r="193" spans="1:34" ht="15.75" thickBot="1" x14ac:dyDescent="0.3">
      <c r="A193" s="44"/>
      <c r="B193" s="3" t="s">
        <v>460</v>
      </c>
      <c r="C193" s="3">
        <v>4</v>
      </c>
      <c r="D193" s="135" t="s">
        <v>458</v>
      </c>
      <c r="E193" s="60">
        <v>1</v>
      </c>
      <c r="F193" s="61">
        <v>2</v>
      </c>
      <c r="G193" s="60">
        <v>3</v>
      </c>
      <c r="H193" s="61">
        <v>4</v>
      </c>
      <c r="I193" s="229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1"/>
    </row>
    <row r="194" spans="1:34" ht="15.75" thickBot="1" x14ac:dyDescent="0.3">
      <c r="A194" s="81"/>
      <c r="B194" s="3" t="s">
        <v>461</v>
      </c>
      <c r="C194" s="3">
        <v>5</v>
      </c>
      <c r="D194" s="135" t="s">
        <v>458</v>
      </c>
      <c r="E194" s="60">
        <v>1</v>
      </c>
      <c r="F194" s="61">
        <v>2</v>
      </c>
      <c r="G194" s="60">
        <v>3</v>
      </c>
      <c r="H194" s="61">
        <v>4</v>
      </c>
      <c r="I194" s="199">
        <v>5</v>
      </c>
      <c r="J194" s="229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1"/>
    </row>
    <row r="195" spans="1:34" ht="15.75" thickBot="1" x14ac:dyDescent="0.3">
      <c r="A195" s="44"/>
      <c r="B195" s="3" t="s">
        <v>462</v>
      </c>
      <c r="C195" s="3">
        <v>5</v>
      </c>
      <c r="D195" s="135" t="s">
        <v>458</v>
      </c>
      <c r="E195" s="60">
        <v>1</v>
      </c>
      <c r="F195" s="61">
        <v>2</v>
      </c>
      <c r="G195" s="60">
        <v>3</v>
      </c>
      <c r="H195" s="61">
        <v>4</v>
      </c>
      <c r="I195" s="60">
        <v>5</v>
      </c>
      <c r="J195" s="229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1"/>
    </row>
    <row r="196" spans="1:34" ht="15.75" thickBot="1" x14ac:dyDescent="0.3">
      <c r="A196" s="49" t="s">
        <v>61</v>
      </c>
      <c r="B196" s="148" t="s">
        <v>463</v>
      </c>
      <c r="C196" s="3">
        <v>14</v>
      </c>
      <c r="D196" s="135" t="s">
        <v>458</v>
      </c>
      <c r="E196" s="133">
        <v>1</v>
      </c>
      <c r="F196" s="23">
        <v>2</v>
      </c>
      <c r="G196" s="133">
        <v>3</v>
      </c>
      <c r="H196" s="23">
        <v>4</v>
      </c>
      <c r="I196" s="133">
        <v>5</v>
      </c>
      <c r="J196" s="23">
        <v>6</v>
      </c>
      <c r="K196" s="133">
        <v>7</v>
      </c>
      <c r="L196" s="23">
        <v>8</v>
      </c>
      <c r="M196" s="133">
        <v>9</v>
      </c>
      <c r="N196" s="23">
        <v>10</v>
      </c>
      <c r="O196" s="133">
        <v>11</v>
      </c>
      <c r="P196" s="23">
        <v>12</v>
      </c>
      <c r="Q196" s="133">
        <v>13</v>
      </c>
      <c r="R196" s="23">
        <v>14</v>
      </c>
      <c r="S196" s="237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9"/>
    </row>
    <row r="197" spans="1:34" ht="15.75" thickBot="1" x14ac:dyDescent="0.3">
      <c r="A197" s="44"/>
      <c r="B197" s="3" t="s">
        <v>941</v>
      </c>
      <c r="C197" s="3">
        <v>3</v>
      </c>
      <c r="D197" s="135" t="s">
        <v>458</v>
      </c>
      <c r="E197" s="199">
        <v>1</v>
      </c>
      <c r="F197" s="24">
        <v>2</v>
      </c>
      <c r="G197" s="199">
        <v>3</v>
      </c>
      <c r="H197" s="237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9"/>
    </row>
    <row r="198" spans="1:34" ht="15.75" thickBot="1" x14ac:dyDescent="0.3">
      <c r="A198" s="44"/>
      <c r="B198" s="3" t="s">
        <v>942</v>
      </c>
      <c r="C198" s="3">
        <v>4</v>
      </c>
      <c r="D198" s="135" t="s">
        <v>458</v>
      </c>
      <c r="E198" s="144">
        <v>1</v>
      </c>
      <c r="F198" s="24">
        <v>2</v>
      </c>
      <c r="G198" s="199">
        <v>3</v>
      </c>
      <c r="H198" s="24">
        <v>4</v>
      </c>
      <c r="I198" s="229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1"/>
    </row>
    <row r="199" spans="1:34" ht="15.75" thickBot="1" x14ac:dyDescent="0.3">
      <c r="A199" s="44"/>
      <c r="B199" s="3" t="s">
        <v>943</v>
      </c>
      <c r="C199" s="3">
        <v>7</v>
      </c>
      <c r="D199" s="135" t="s">
        <v>458</v>
      </c>
      <c r="E199" s="199">
        <v>1</v>
      </c>
      <c r="F199" s="24">
        <v>2</v>
      </c>
      <c r="G199" s="199">
        <v>3</v>
      </c>
      <c r="H199" s="24">
        <v>4</v>
      </c>
      <c r="I199" s="214">
        <v>5</v>
      </c>
      <c r="J199" s="145">
        <v>6</v>
      </c>
      <c r="K199" s="199">
        <v>7</v>
      </c>
      <c r="L199" s="237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9"/>
    </row>
    <row r="200" spans="1:34" ht="15.75" thickBot="1" x14ac:dyDescent="0.3">
      <c r="A200" s="44"/>
      <c r="B200" s="165" t="s">
        <v>467</v>
      </c>
      <c r="C200" s="3">
        <v>7</v>
      </c>
      <c r="D200" s="135" t="s">
        <v>458</v>
      </c>
      <c r="E200" s="190">
        <v>1</v>
      </c>
      <c r="F200" s="145">
        <v>2</v>
      </c>
      <c r="G200" s="190">
        <v>3</v>
      </c>
      <c r="H200" s="145">
        <v>4</v>
      </c>
      <c r="I200" s="190">
        <v>5</v>
      </c>
      <c r="J200" s="145">
        <v>6</v>
      </c>
      <c r="K200" s="190">
        <v>7</v>
      </c>
      <c r="L200" s="229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1"/>
    </row>
    <row r="201" spans="1:34" ht="15.75" thickBot="1" x14ac:dyDescent="0.3">
      <c r="A201" s="44"/>
      <c r="B201" s="165" t="s">
        <v>944</v>
      </c>
      <c r="C201" s="3">
        <v>7</v>
      </c>
      <c r="D201" s="135" t="s">
        <v>458</v>
      </c>
      <c r="E201" s="60">
        <v>1</v>
      </c>
      <c r="F201" s="61">
        <v>2</v>
      </c>
      <c r="G201" s="60">
        <v>3</v>
      </c>
      <c r="H201" s="61">
        <v>4</v>
      </c>
      <c r="I201" s="60">
        <v>5</v>
      </c>
      <c r="J201" s="61">
        <v>6</v>
      </c>
      <c r="K201" s="60">
        <v>7</v>
      </c>
      <c r="L201" s="237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  <c r="AH201" s="239"/>
    </row>
    <row r="202" spans="1:34" ht="15.75" thickBot="1" x14ac:dyDescent="0.3">
      <c r="A202" s="44"/>
      <c r="B202" s="165" t="s">
        <v>469</v>
      </c>
      <c r="C202" s="3">
        <v>7</v>
      </c>
      <c r="D202" s="135" t="s">
        <v>458</v>
      </c>
      <c r="E202" s="200">
        <v>1</v>
      </c>
      <c r="F202" s="64">
        <v>2</v>
      </c>
      <c r="G202" s="200">
        <v>3</v>
      </c>
      <c r="H202" s="64">
        <v>4</v>
      </c>
      <c r="I202" s="200">
        <v>5</v>
      </c>
      <c r="J202" s="64">
        <v>6</v>
      </c>
      <c r="K202" s="200">
        <v>7</v>
      </c>
      <c r="L202" s="229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1"/>
    </row>
    <row r="203" spans="1:34" ht="15.75" thickBot="1" x14ac:dyDescent="0.3">
      <c r="A203" s="44"/>
      <c r="B203" s="165" t="s">
        <v>470</v>
      </c>
      <c r="C203" s="3">
        <v>8</v>
      </c>
      <c r="D203" s="135" t="s">
        <v>458</v>
      </c>
      <c r="E203" s="199">
        <v>1</v>
      </c>
      <c r="F203" s="24">
        <v>2</v>
      </c>
      <c r="G203" s="199">
        <v>3</v>
      </c>
      <c r="H203" s="24">
        <v>4</v>
      </c>
      <c r="I203" s="199">
        <v>5</v>
      </c>
      <c r="J203" s="24">
        <v>6</v>
      </c>
      <c r="K203" s="199">
        <v>7</v>
      </c>
      <c r="L203" s="24">
        <v>8</v>
      </c>
      <c r="M203" s="229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1"/>
    </row>
    <row r="204" spans="1:34" ht="15.75" thickBot="1" x14ac:dyDescent="0.3">
      <c r="A204" s="44"/>
      <c r="B204" s="165" t="s">
        <v>471</v>
      </c>
      <c r="C204" s="3">
        <v>9</v>
      </c>
      <c r="D204" s="135" t="s">
        <v>458</v>
      </c>
      <c r="E204" s="190">
        <v>1</v>
      </c>
      <c r="F204" s="145">
        <v>2</v>
      </c>
      <c r="G204" s="145">
        <v>3</v>
      </c>
      <c r="H204" s="145">
        <v>4</v>
      </c>
      <c r="I204" s="145">
        <v>5</v>
      </c>
      <c r="J204" s="145">
        <v>6</v>
      </c>
      <c r="K204" s="145">
        <v>7</v>
      </c>
      <c r="L204" s="145">
        <v>8</v>
      </c>
      <c r="M204" s="145">
        <v>9</v>
      </c>
      <c r="N204" s="229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1"/>
    </row>
    <row r="205" spans="1:34" ht="15.75" thickBot="1" x14ac:dyDescent="0.3">
      <c r="A205" s="44"/>
      <c r="B205" s="165" t="s">
        <v>472</v>
      </c>
      <c r="C205" s="3">
        <v>6</v>
      </c>
      <c r="D205" s="135" t="s">
        <v>458</v>
      </c>
      <c r="E205" s="190">
        <v>1</v>
      </c>
      <c r="F205" s="145">
        <v>2</v>
      </c>
      <c r="G205" s="145">
        <v>3</v>
      </c>
      <c r="H205" s="145">
        <v>4</v>
      </c>
      <c r="I205" s="145">
        <v>5</v>
      </c>
      <c r="J205" s="145">
        <v>6</v>
      </c>
      <c r="K205" s="229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1"/>
    </row>
    <row r="206" spans="1:34" ht="15.75" thickBot="1" x14ac:dyDescent="0.3">
      <c r="A206" s="44"/>
      <c r="B206" s="165" t="s">
        <v>473</v>
      </c>
      <c r="C206" s="3">
        <v>5</v>
      </c>
      <c r="D206" s="135" t="s">
        <v>458</v>
      </c>
      <c r="E206" s="190">
        <v>1</v>
      </c>
      <c r="F206" s="145">
        <v>2</v>
      </c>
      <c r="G206" s="145">
        <v>3</v>
      </c>
      <c r="H206" s="145">
        <v>4</v>
      </c>
      <c r="I206" s="145">
        <v>5</v>
      </c>
      <c r="J206" s="229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1"/>
    </row>
    <row r="207" spans="1:34" ht="15.75" thickBot="1" x14ac:dyDescent="0.3">
      <c r="A207" s="44"/>
      <c r="B207" s="165" t="s">
        <v>474</v>
      </c>
      <c r="C207" s="3">
        <v>9</v>
      </c>
      <c r="D207" s="135" t="s">
        <v>458</v>
      </c>
      <c r="E207" s="190">
        <v>1</v>
      </c>
      <c r="F207" s="145">
        <v>2</v>
      </c>
      <c r="G207" s="145">
        <v>3</v>
      </c>
      <c r="H207" s="145">
        <v>4</v>
      </c>
      <c r="I207" s="145">
        <v>5</v>
      </c>
      <c r="J207" s="145">
        <v>6</v>
      </c>
      <c r="K207" s="145">
        <v>7</v>
      </c>
      <c r="L207" s="145">
        <v>8</v>
      </c>
      <c r="M207" s="145">
        <v>9</v>
      </c>
      <c r="N207" s="229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1"/>
    </row>
    <row r="208" spans="1:34" ht="15.75" thickBot="1" x14ac:dyDescent="0.3">
      <c r="A208" s="44"/>
      <c r="B208" s="165" t="s">
        <v>475</v>
      </c>
      <c r="C208" s="3">
        <v>9</v>
      </c>
      <c r="D208" s="135" t="s">
        <v>458</v>
      </c>
      <c r="E208" s="190">
        <v>1</v>
      </c>
      <c r="F208" s="145">
        <v>2</v>
      </c>
      <c r="G208" s="145">
        <v>3</v>
      </c>
      <c r="H208" s="145">
        <v>4</v>
      </c>
      <c r="I208" s="145">
        <v>5</v>
      </c>
      <c r="J208" s="145">
        <v>6</v>
      </c>
      <c r="K208" s="145">
        <v>7</v>
      </c>
      <c r="L208" s="145">
        <v>8</v>
      </c>
      <c r="M208" s="145">
        <v>9</v>
      </c>
      <c r="N208" s="229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1"/>
    </row>
    <row r="209" spans="1:34" ht="15.75" thickBot="1" x14ac:dyDescent="0.3">
      <c r="A209" s="44"/>
      <c r="B209" s="165" t="s">
        <v>957</v>
      </c>
      <c r="C209" s="3" t="s">
        <v>958</v>
      </c>
      <c r="D209" s="135" t="s">
        <v>458</v>
      </c>
      <c r="E209" s="190">
        <v>1</v>
      </c>
      <c r="F209" s="145">
        <v>2</v>
      </c>
      <c r="G209" s="145">
        <v>3</v>
      </c>
      <c r="H209" s="145">
        <v>4</v>
      </c>
      <c r="I209" s="145">
        <v>5</v>
      </c>
      <c r="J209" s="145">
        <v>6</v>
      </c>
      <c r="K209" s="145">
        <v>7</v>
      </c>
      <c r="L209" s="145">
        <v>8</v>
      </c>
      <c r="M209" s="145">
        <v>9</v>
      </c>
      <c r="N209" s="229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6"/>
    </row>
    <row r="210" spans="1:34" ht="15.75" thickBot="1" x14ac:dyDescent="0.3">
      <c r="A210" s="94"/>
      <c r="B210" s="192" t="s">
        <v>477</v>
      </c>
      <c r="C210" s="14">
        <v>9</v>
      </c>
      <c r="D210" s="95" t="s">
        <v>458</v>
      </c>
      <c r="E210" s="193">
        <v>1</v>
      </c>
      <c r="F210" s="194">
        <v>2</v>
      </c>
      <c r="G210" s="194">
        <v>3</v>
      </c>
      <c r="H210" s="194">
        <v>4</v>
      </c>
      <c r="I210" s="194">
        <v>5</v>
      </c>
      <c r="J210" s="194">
        <v>6</v>
      </c>
      <c r="K210" s="194">
        <v>7</v>
      </c>
      <c r="L210" s="194">
        <v>8</v>
      </c>
      <c r="M210" s="194">
        <v>9</v>
      </c>
      <c r="N210" s="27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5"/>
    </row>
    <row r="211" spans="1:34" ht="15.75" thickTop="1" x14ac:dyDescent="0.25">
      <c r="A211">
        <f>COUNTA(A3:A210)</f>
        <v>64</v>
      </c>
      <c r="B211">
        <f>COUNTA(B3:B210)</f>
        <v>190</v>
      </c>
      <c r="C211">
        <f>SUM(C3:C210)</f>
        <v>1454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x14ac:dyDescent="0.25">
      <c r="A212">
        <v>45</v>
      </c>
    </row>
    <row r="214" spans="1:34" x14ac:dyDescent="0.25">
      <c r="B214" s="183"/>
      <c r="C214" s="130"/>
    </row>
  </sheetData>
  <mergeCells count="205">
    <mergeCell ref="K205:AH205"/>
    <mergeCell ref="J206:AH206"/>
    <mergeCell ref="N207:AH207"/>
    <mergeCell ref="N208:AH208"/>
    <mergeCell ref="N209:AH209"/>
    <mergeCell ref="N210:AH210"/>
    <mergeCell ref="L199:AH199"/>
    <mergeCell ref="L200:AH200"/>
    <mergeCell ref="L201:AH201"/>
    <mergeCell ref="L202:AH202"/>
    <mergeCell ref="M203:AH203"/>
    <mergeCell ref="N204:AH204"/>
    <mergeCell ref="I193:AH193"/>
    <mergeCell ref="J194:AH194"/>
    <mergeCell ref="J195:AH195"/>
    <mergeCell ref="S196:AH196"/>
    <mergeCell ref="H197:AH197"/>
    <mergeCell ref="I198:AH198"/>
    <mergeCell ref="I187:AH187"/>
    <mergeCell ref="H188:AH188"/>
    <mergeCell ref="K189:AH189"/>
    <mergeCell ref="O190:AH190"/>
    <mergeCell ref="E191:AH191"/>
    <mergeCell ref="S192:AH192"/>
    <mergeCell ref="I181:AH181"/>
    <mergeCell ref="K182:AH182"/>
    <mergeCell ref="J183:AH183"/>
    <mergeCell ref="O184:AH184"/>
    <mergeCell ref="M185:AH185"/>
    <mergeCell ref="K186:AH186"/>
    <mergeCell ref="I175:AH175"/>
    <mergeCell ref="P176:AH176"/>
    <mergeCell ref="J177:AH177"/>
    <mergeCell ref="L178:AH178"/>
    <mergeCell ref="H179:AH179"/>
    <mergeCell ref="I180:AH180"/>
    <mergeCell ref="L169:AH169"/>
    <mergeCell ref="P170:AH170"/>
    <mergeCell ref="J171:AH171"/>
    <mergeCell ref="L172:AH172"/>
    <mergeCell ref="I173:AH173"/>
    <mergeCell ref="L174:AH174"/>
    <mergeCell ref="J163:AH163"/>
    <mergeCell ref="K164:AH164"/>
    <mergeCell ref="N165:AH165"/>
    <mergeCell ref="J166:AH166"/>
    <mergeCell ref="J167:AH167"/>
    <mergeCell ref="M168:AH168"/>
    <mergeCell ref="I157:AH157"/>
    <mergeCell ref="G158:AH158"/>
    <mergeCell ref="G159:AH159"/>
    <mergeCell ref="G160:AH160"/>
    <mergeCell ref="E161:AH161"/>
    <mergeCell ref="I162:AH162"/>
    <mergeCell ref="M151:AH151"/>
    <mergeCell ref="S152:AH152"/>
    <mergeCell ref="Q153:AH153"/>
    <mergeCell ref="E154:AH154"/>
    <mergeCell ref="I155:AH155"/>
    <mergeCell ref="J156:AH156"/>
    <mergeCell ref="E145:AH145"/>
    <mergeCell ref="J146:AH146"/>
    <mergeCell ref="J147:AH147"/>
    <mergeCell ref="E148:AH148"/>
    <mergeCell ref="O149:AH149"/>
    <mergeCell ref="O150:AH150"/>
    <mergeCell ref="P139:AH139"/>
    <mergeCell ref="L140:AH140"/>
    <mergeCell ref="G141:AH141"/>
    <mergeCell ref="G142:AH142"/>
    <mergeCell ref="G143:AH143"/>
    <mergeCell ref="G144:AH144"/>
    <mergeCell ref="U134:AH134"/>
    <mergeCell ref="J135:AH135"/>
    <mergeCell ref="K136:AH136"/>
    <mergeCell ref="K137:AH137"/>
    <mergeCell ref="H138:AH138"/>
    <mergeCell ref="M126:AH126"/>
    <mergeCell ref="U128:AH128"/>
    <mergeCell ref="E129:AH129"/>
    <mergeCell ref="K130:AH130"/>
    <mergeCell ref="M131:AH131"/>
    <mergeCell ref="K132:AH132"/>
    <mergeCell ref="U133:AH133"/>
    <mergeCell ref="Q120:AH120"/>
    <mergeCell ref="R121:AH121"/>
    <mergeCell ref="L122:AH122"/>
    <mergeCell ref="H123:AH123"/>
    <mergeCell ref="P124:AH124"/>
    <mergeCell ref="N125:AH125"/>
    <mergeCell ref="J114:AH114"/>
    <mergeCell ref="M115:AH115"/>
    <mergeCell ref="L116:AH116"/>
    <mergeCell ref="M117:AH117"/>
    <mergeCell ref="L118:AH118"/>
    <mergeCell ref="P119:AH119"/>
    <mergeCell ref="L108:AH108"/>
    <mergeCell ref="E109:AH109"/>
    <mergeCell ref="K110:AH110"/>
    <mergeCell ref="K111:AH111"/>
    <mergeCell ref="H112:AH112"/>
    <mergeCell ref="I113:AH113"/>
    <mergeCell ref="J102:AH102"/>
    <mergeCell ref="J103:AH103"/>
    <mergeCell ref="N104:AH104"/>
    <mergeCell ref="I105:AH105"/>
    <mergeCell ref="H106:AH106"/>
    <mergeCell ref="E107:AH107"/>
    <mergeCell ref="L96:AH96"/>
    <mergeCell ref="O97:AH97"/>
    <mergeCell ref="K98:AH98"/>
    <mergeCell ref="K99:AH99"/>
    <mergeCell ref="K100:AH100"/>
    <mergeCell ref="J101:AH101"/>
    <mergeCell ref="E90:AH90"/>
    <mergeCell ref="AA92:AH92"/>
    <mergeCell ref="U93:AH93"/>
    <mergeCell ref="J94:AH94"/>
    <mergeCell ref="V95:AH95"/>
    <mergeCell ref="U91:AH91"/>
    <mergeCell ref="O76:AH76"/>
    <mergeCell ref="K84:AH84"/>
    <mergeCell ref="M85:AH85"/>
    <mergeCell ref="N86:AH86"/>
    <mergeCell ref="U87:AH87"/>
    <mergeCell ref="L88:AH88"/>
    <mergeCell ref="Q89:AH89"/>
    <mergeCell ref="H78:AH78"/>
    <mergeCell ref="H79:AH79"/>
    <mergeCell ref="E81:AH81"/>
    <mergeCell ref="H82:AH82"/>
    <mergeCell ref="O83:AH83"/>
    <mergeCell ref="I80:AH80"/>
    <mergeCell ref="M70:AH70"/>
    <mergeCell ref="M71:AH71"/>
    <mergeCell ref="L72:AH72"/>
    <mergeCell ref="M73:AH73"/>
    <mergeCell ref="M74:AH74"/>
    <mergeCell ref="J63:AH63"/>
    <mergeCell ref="N64:AH64"/>
    <mergeCell ref="M65:AH65"/>
    <mergeCell ref="N67:AH67"/>
    <mergeCell ref="M68:AH68"/>
    <mergeCell ref="Q69:AH69"/>
    <mergeCell ref="K57:AH57"/>
    <mergeCell ref="K58:AH58"/>
    <mergeCell ref="L59:AH59"/>
    <mergeCell ref="K60:AH60"/>
    <mergeCell ref="L61:AH61"/>
    <mergeCell ref="J62:AH62"/>
    <mergeCell ref="L51:AH51"/>
    <mergeCell ref="M52:AH52"/>
    <mergeCell ref="I53:AH53"/>
    <mergeCell ref="K54:AH54"/>
    <mergeCell ref="J55:AH55"/>
    <mergeCell ref="I56:AH56"/>
    <mergeCell ref="J45:AH45"/>
    <mergeCell ref="K46:AH46"/>
    <mergeCell ref="J47:AH47"/>
    <mergeCell ref="M48:AH48"/>
    <mergeCell ref="J49:AH49"/>
    <mergeCell ref="O50:AH50"/>
    <mergeCell ref="K38:AH38"/>
    <mergeCell ref="I40:AH40"/>
    <mergeCell ref="K41:AH41"/>
    <mergeCell ref="K42:AH42"/>
    <mergeCell ref="J43:AH43"/>
    <mergeCell ref="K44:AH44"/>
    <mergeCell ref="L32:AH32"/>
    <mergeCell ref="O33:AH33"/>
    <mergeCell ref="Q34:AH34"/>
    <mergeCell ref="M35:AH35"/>
    <mergeCell ref="I36:AH36"/>
    <mergeCell ref="K37:AH37"/>
    <mergeCell ref="E26:AH26"/>
    <mergeCell ref="I27:AH27"/>
    <mergeCell ref="K28:AH28"/>
    <mergeCell ref="I29:AH29"/>
    <mergeCell ref="J30:AH30"/>
    <mergeCell ref="J31:AH31"/>
    <mergeCell ref="P20:AH20"/>
    <mergeCell ref="T21:AH21"/>
    <mergeCell ref="N22:AH22"/>
    <mergeCell ref="AA23:AH23"/>
    <mergeCell ref="W24:AH24"/>
    <mergeCell ref="U25:AH25"/>
    <mergeCell ref="U14:AH14"/>
    <mergeCell ref="M15:AH15"/>
    <mergeCell ref="E16:AH16"/>
    <mergeCell ref="P17:AH17"/>
    <mergeCell ref="S18:AH18"/>
    <mergeCell ref="Q19:AH19"/>
    <mergeCell ref="A1:D1"/>
    <mergeCell ref="M8:AH8"/>
    <mergeCell ref="M9:AH9"/>
    <mergeCell ref="N10:AH10"/>
    <mergeCell ref="N11:AH11"/>
    <mergeCell ref="O12:AH12"/>
    <mergeCell ref="V13:AH13"/>
    <mergeCell ref="E1:AH1"/>
    <mergeCell ref="E3:AH3"/>
    <mergeCell ref="Y4:AH4"/>
    <mergeCell ref="M5:AH5"/>
    <mergeCell ref="I6:AH6"/>
    <mergeCell ref="I7:AH7"/>
  </mergeCells>
  <pageMargins left="0.7" right="0.7" top="0.75" bottom="0.75" header="0.3" footer="0.3"/>
  <pageSetup scale="5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12"/>
  <sheetViews>
    <sheetView tabSelected="1" zoomScale="85" zoomScaleNormal="85" workbookViewId="0">
      <pane xSplit="4" ySplit="1" topLeftCell="E167" activePane="bottomRight" state="frozen"/>
      <selection activeCell="E153" sqref="E153"/>
      <selection pane="topRight" activeCell="E153" sqref="E153"/>
      <selection pane="bottomLeft" activeCell="E153" sqref="E153"/>
      <selection pane="bottomRight" activeCell="E76" sqref="E76:AH76"/>
    </sheetView>
  </sheetViews>
  <sheetFormatPr defaultRowHeight="15" x14ac:dyDescent="0.25"/>
  <cols>
    <col min="1" max="1" width="27.85546875" bestFit="1" customWidth="1"/>
    <col min="2" max="2" width="21.5703125" customWidth="1"/>
    <col min="3" max="3" width="17.42578125" bestFit="1" customWidth="1"/>
    <col min="4" max="4" width="17.42578125" customWidth="1"/>
    <col min="5" max="34" width="3.7109375" customWidth="1"/>
  </cols>
  <sheetData>
    <row r="1" spans="1:34" ht="86.25" customHeight="1" thickBot="1" x14ac:dyDescent="0.3">
      <c r="A1" s="249"/>
      <c r="B1" s="232"/>
      <c r="C1" s="232"/>
      <c r="D1" s="233"/>
      <c r="E1" s="226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</row>
    <row r="2" spans="1:34" ht="32.25" thickBot="1" x14ac:dyDescent="0.3">
      <c r="A2" s="26" t="s">
        <v>252</v>
      </c>
      <c r="B2" s="27" t="s">
        <v>0</v>
      </c>
      <c r="C2" s="28" t="s">
        <v>1</v>
      </c>
      <c r="D2" s="28" t="s">
        <v>255</v>
      </c>
      <c r="E2" s="77">
        <v>1</v>
      </c>
      <c r="F2" s="29">
        <v>2</v>
      </c>
      <c r="G2" s="29">
        <v>3</v>
      </c>
      <c r="H2" s="29">
        <v>4</v>
      </c>
      <c r="I2" s="29">
        <v>5</v>
      </c>
      <c r="J2" s="29">
        <v>6</v>
      </c>
      <c r="K2" s="29">
        <v>7</v>
      </c>
      <c r="L2" s="29">
        <v>8</v>
      </c>
      <c r="M2" s="29">
        <v>9</v>
      </c>
      <c r="N2" s="29">
        <v>10</v>
      </c>
      <c r="O2" s="29">
        <v>11</v>
      </c>
      <c r="P2" s="29">
        <v>12</v>
      </c>
      <c r="Q2" s="29">
        <v>13</v>
      </c>
      <c r="R2" s="29">
        <v>14</v>
      </c>
      <c r="S2" s="29">
        <v>15</v>
      </c>
      <c r="T2" s="29">
        <v>16</v>
      </c>
      <c r="U2" s="30">
        <v>17</v>
      </c>
      <c r="V2" s="30">
        <v>18</v>
      </c>
      <c r="W2" s="30">
        <v>19</v>
      </c>
      <c r="X2" s="30">
        <v>20</v>
      </c>
      <c r="Y2" s="30">
        <v>21</v>
      </c>
      <c r="Z2" s="30">
        <v>22</v>
      </c>
      <c r="AA2" s="30">
        <v>23</v>
      </c>
      <c r="AB2" s="30">
        <v>24</v>
      </c>
      <c r="AC2" s="30">
        <v>25</v>
      </c>
      <c r="AD2" s="30">
        <v>26</v>
      </c>
      <c r="AE2" s="30">
        <v>27</v>
      </c>
      <c r="AF2" s="30">
        <v>28</v>
      </c>
      <c r="AG2" s="30">
        <v>29</v>
      </c>
      <c r="AH2" s="31">
        <v>30</v>
      </c>
    </row>
    <row r="3" spans="1:34" ht="30.75" thickBot="1" x14ac:dyDescent="0.3">
      <c r="A3" s="92" t="s">
        <v>480</v>
      </c>
      <c r="B3" s="98"/>
      <c r="C3" s="99"/>
      <c r="D3" s="36"/>
      <c r="E3" s="249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3"/>
    </row>
    <row r="4" spans="1:34" ht="15.75" thickBot="1" x14ac:dyDescent="0.3">
      <c r="A4" s="56"/>
      <c r="B4" s="3" t="s">
        <v>481</v>
      </c>
      <c r="C4" s="3">
        <v>7</v>
      </c>
      <c r="D4" s="78" t="s">
        <v>260</v>
      </c>
      <c r="E4" s="22">
        <v>1</v>
      </c>
      <c r="F4" s="22">
        <v>2</v>
      </c>
      <c r="G4" s="22">
        <v>3</v>
      </c>
      <c r="H4" s="22">
        <v>4</v>
      </c>
      <c r="I4" s="22">
        <v>5</v>
      </c>
      <c r="J4" s="22">
        <v>6</v>
      </c>
      <c r="K4" s="22">
        <v>7</v>
      </c>
      <c r="L4" s="229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1"/>
    </row>
    <row r="5" spans="1:34" ht="15.75" thickBot="1" x14ac:dyDescent="0.3">
      <c r="A5" s="44"/>
      <c r="B5" s="3" t="s">
        <v>482</v>
      </c>
      <c r="C5" s="3">
        <v>6</v>
      </c>
      <c r="D5" s="78" t="s">
        <v>260</v>
      </c>
      <c r="E5" s="22">
        <v>1</v>
      </c>
      <c r="F5" s="22">
        <v>2</v>
      </c>
      <c r="G5" s="22">
        <v>3</v>
      </c>
      <c r="H5" s="22">
        <v>4</v>
      </c>
      <c r="I5" s="22">
        <v>5</v>
      </c>
      <c r="J5" s="22">
        <v>6</v>
      </c>
      <c r="K5" s="229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1"/>
    </row>
    <row r="6" spans="1:34" ht="15.75" thickBot="1" x14ac:dyDescent="0.3">
      <c r="A6" s="44"/>
      <c r="B6" s="3" t="s">
        <v>483</v>
      </c>
      <c r="C6" s="3">
        <v>6</v>
      </c>
      <c r="D6" s="78" t="s">
        <v>260</v>
      </c>
      <c r="E6" s="22">
        <v>1</v>
      </c>
      <c r="F6" s="22">
        <v>2</v>
      </c>
      <c r="G6" s="22">
        <v>3</v>
      </c>
      <c r="H6" s="22">
        <v>4</v>
      </c>
      <c r="I6" s="22">
        <v>5</v>
      </c>
      <c r="J6" s="22">
        <v>6</v>
      </c>
      <c r="K6" s="22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1"/>
    </row>
    <row r="7" spans="1:34" ht="15.75" thickBot="1" x14ac:dyDescent="0.3">
      <c r="A7" s="44"/>
      <c r="B7" s="3" t="s">
        <v>484</v>
      </c>
      <c r="C7" s="3">
        <v>6</v>
      </c>
      <c r="D7" s="78" t="s">
        <v>260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1"/>
    </row>
    <row r="8" spans="1:34" ht="15.75" thickBot="1" x14ac:dyDescent="0.3">
      <c r="A8" s="44"/>
      <c r="B8" s="3" t="s">
        <v>485</v>
      </c>
      <c r="C8" s="3">
        <v>6</v>
      </c>
      <c r="D8" s="78" t="s">
        <v>260</v>
      </c>
      <c r="E8" s="22">
        <v>1</v>
      </c>
      <c r="F8" s="22">
        <v>2</v>
      </c>
      <c r="G8" s="22">
        <v>3</v>
      </c>
      <c r="H8" s="22">
        <v>4</v>
      </c>
      <c r="I8" s="22">
        <v>5</v>
      </c>
      <c r="J8" s="22">
        <v>6</v>
      </c>
      <c r="K8" s="229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1"/>
    </row>
    <row r="9" spans="1:34" ht="15.75" thickBot="1" x14ac:dyDescent="0.3">
      <c r="A9" s="44"/>
      <c r="B9" s="3" t="s">
        <v>486</v>
      </c>
      <c r="C9" s="3">
        <v>6</v>
      </c>
      <c r="D9" s="78" t="s">
        <v>260</v>
      </c>
      <c r="E9" s="22">
        <v>1</v>
      </c>
      <c r="F9" s="22">
        <v>2</v>
      </c>
      <c r="G9" s="22">
        <v>3</v>
      </c>
      <c r="H9" s="22">
        <v>4</v>
      </c>
      <c r="I9" s="22">
        <v>5</v>
      </c>
      <c r="J9" s="22">
        <v>6</v>
      </c>
      <c r="K9" s="229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</row>
    <row r="10" spans="1:34" ht="15.75" thickBot="1" x14ac:dyDescent="0.3">
      <c r="A10" s="44"/>
      <c r="B10" s="3" t="s">
        <v>487</v>
      </c>
      <c r="C10" s="3">
        <v>6</v>
      </c>
      <c r="D10" s="78" t="s">
        <v>260</v>
      </c>
      <c r="E10" s="22">
        <v>1</v>
      </c>
      <c r="F10" s="22">
        <v>2</v>
      </c>
      <c r="G10" s="22">
        <v>3</v>
      </c>
      <c r="H10" s="22">
        <v>4</v>
      </c>
      <c r="I10" s="22">
        <v>5</v>
      </c>
      <c r="J10" s="22">
        <v>6</v>
      </c>
      <c r="K10" s="229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1"/>
    </row>
    <row r="11" spans="1:34" ht="15.75" thickBot="1" x14ac:dyDescent="0.3">
      <c r="A11" s="44"/>
      <c r="B11" s="3" t="s">
        <v>488</v>
      </c>
      <c r="C11" s="3">
        <v>6</v>
      </c>
      <c r="D11" s="78" t="s">
        <v>260</v>
      </c>
      <c r="E11" s="22">
        <v>1</v>
      </c>
      <c r="F11" s="22">
        <v>2</v>
      </c>
      <c r="G11" s="22">
        <v>3</v>
      </c>
      <c r="H11" s="22">
        <v>4</v>
      </c>
      <c r="I11" s="22">
        <v>5</v>
      </c>
      <c r="J11" s="22">
        <v>6</v>
      </c>
      <c r="K11" s="229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1"/>
    </row>
    <row r="12" spans="1:34" ht="15.75" thickBot="1" x14ac:dyDescent="0.3">
      <c r="A12" s="44"/>
      <c r="B12" s="3" t="s">
        <v>489</v>
      </c>
      <c r="C12" s="3">
        <v>6</v>
      </c>
      <c r="D12" s="78" t="s">
        <v>260</v>
      </c>
      <c r="E12" s="22">
        <v>1</v>
      </c>
      <c r="F12" s="22">
        <v>2</v>
      </c>
      <c r="G12" s="22">
        <v>3</v>
      </c>
      <c r="H12" s="22">
        <v>4</v>
      </c>
      <c r="I12" s="22">
        <v>5</v>
      </c>
      <c r="J12" s="22">
        <v>6</v>
      </c>
      <c r="K12" s="229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1"/>
    </row>
    <row r="13" spans="1:34" ht="15.75" thickBot="1" x14ac:dyDescent="0.3">
      <c r="A13" s="44"/>
      <c r="B13" s="3" t="s">
        <v>490</v>
      </c>
      <c r="C13" s="3">
        <v>7</v>
      </c>
      <c r="D13" s="78" t="s">
        <v>260</v>
      </c>
      <c r="E13" s="22">
        <v>1</v>
      </c>
      <c r="F13" s="22">
        <v>2</v>
      </c>
      <c r="G13" s="22">
        <v>3</v>
      </c>
      <c r="H13" s="22">
        <v>4</v>
      </c>
      <c r="I13" s="22">
        <v>5</v>
      </c>
      <c r="J13" s="22">
        <v>6</v>
      </c>
      <c r="K13" s="22">
        <v>7</v>
      </c>
      <c r="L13" s="229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1"/>
    </row>
    <row r="14" spans="1:34" ht="15.75" thickBot="1" x14ac:dyDescent="0.3">
      <c r="A14" s="44"/>
      <c r="B14" s="3" t="s">
        <v>491</v>
      </c>
      <c r="C14" s="3">
        <v>6</v>
      </c>
      <c r="D14" s="78" t="s">
        <v>260</v>
      </c>
      <c r="E14" s="22">
        <v>1</v>
      </c>
      <c r="F14" s="22">
        <v>2</v>
      </c>
      <c r="G14" s="22">
        <v>3</v>
      </c>
      <c r="H14" s="22">
        <v>4</v>
      </c>
      <c r="I14" s="22">
        <v>5</v>
      </c>
      <c r="J14" s="22">
        <v>6</v>
      </c>
      <c r="K14" s="229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1"/>
    </row>
    <row r="15" spans="1:34" ht="15.75" thickBot="1" x14ac:dyDescent="0.3">
      <c r="A15" s="44"/>
      <c r="B15" s="3" t="s">
        <v>492</v>
      </c>
      <c r="C15" s="3">
        <v>6</v>
      </c>
      <c r="D15" s="78" t="s">
        <v>260</v>
      </c>
      <c r="E15" s="22">
        <v>1</v>
      </c>
      <c r="F15" s="22">
        <v>2</v>
      </c>
      <c r="G15" s="22">
        <v>3</v>
      </c>
      <c r="H15" s="22">
        <v>4</v>
      </c>
      <c r="I15" s="22">
        <v>5</v>
      </c>
      <c r="J15" s="22">
        <v>6</v>
      </c>
      <c r="K15" s="229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1"/>
    </row>
    <row r="16" spans="1:34" ht="15.75" thickBot="1" x14ac:dyDescent="0.3">
      <c r="A16" s="44"/>
      <c r="B16" s="3" t="s">
        <v>493</v>
      </c>
      <c r="C16" s="3">
        <v>6</v>
      </c>
      <c r="D16" s="78" t="s">
        <v>260</v>
      </c>
      <c r="E16" s="22">
        <v>1</v>
      </c>
      <c r="F16" s="22">
        <v>2</v>
      </c>
      <c r="G16" s="22">
        <v>3</v>
      </c>
      <c r="H16" s="22">
        <v>4</v>
      </c>
      <c r="I16" s="22">
        <v>5</v>
      </c>
      <c r="J16" s="22">
        <v>6</v>
      </c>
      <c r="K16" s="229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1"/>
    </row>
    <row r="17" spans="1:34" ht="15.75" thickBot="1" x14ac:dyDescent="0.3">
      <c r="A17" s="44"/>
      <c r="B17" s="3" t="s">
        <v>494</v>
      </c>
      <c r="C17" s="3">
        <v>6</v>
      </c>
      <c r="D17" s="78" t="s">
        <v>260</v>
      </c>
      <c r="E17" s="22">
        <v>1</v>
      </c>
      <c r="F17" s="22">
        <v>2</v>
      </c>
      <c r="G17" s="22">
        <v>3</v>
      </c>
      <c r="H17" s="22">
        <v>4</v>
      </c>
      <c r="I17" s="22">
        <v>5</v>
      </c>
      <c r="J17" s="22">
        <v>6</v>
      </c>
      <c r="K17" s="229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1"/>
    </row>
    <row r="18" spans="1:34" ht="15.75" thickBot="1" x14ac:dyDescent="0.3">
      <c r="A18" s="44"/>
      <c r="B18" s="3" t="s">
        <v>495</v>
      </c>
      <c r="C18" s="3">
        <v>6</v>
      </c>
      <c r="D18" s="78" t="s">
        <v>260</v>
      </c>
      <c r="E18" s="22">
        <v>1</v>
      </c>
      <c r="F18" s="22">
        <v>2</v>
      </c>
      <c r="G18" s="22">
        <v>3</v>
      </c>
      <c r="H18" s="22">
        <v>4</v>
      </c>
      <c r="I18" s="22">
        <v>5</v>
      </c>
      <c r="J18" s="22">
        <v>6</v>
      </c>
      <c r="K18" s="229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/>
    </row>
    <row r="19" spans="1:34" ht="15.75" thickBot="1" x14ac:dyDescent="0.3">
      <c r="A19" s="80"/>
      <c r="B19" s="3" t="s">
        <v>496</v>
      </c>
      <c r="C19" s="3">
        <v>6</v>
      </c>
      <c r="D19" s="78" t="s">
        <v>260</v>
      </c>
      <c r="E19" s="22">
        <v>1</v>
      </c>
      <c r="F19" s="22">
        <v>2</v>
      </c>
      <c r="G19" s="22">
        <v>3</v>
      </c>
      <c r="H19" s="22">
        <v>4</v>
      </c>
      <c r="I19" s="22">
        <v>5</v>
      </c>
      <c r="J19" s="22">
        <v>6</v>
      </c>
      <c r="K19" s="229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1"/>
    </row>
    <row r="20" spans="1:34" ht="15.75" thickBot="1" x14ac:dyDescent="0.3">
      <c r="A20" s="44"/>
      <c r="B20" s="3" t="s">
        <v>497</v>
      </c>
      <c r="C20" s="3">
        <v>6</v>
      </c>
      <c r="D20" s="78" t="s">
        <v>260</v>
      </c>
      <c r="E20" s="22">
        <v>1</v>
      </c>
      <c r="F20" s="22">
        <v>2</v>
      </c>
      <c r="G20" s="22">
        <v>3</v>
      </c>
      <c r="H20" s="22">
        <v>4</v>
      </c>
      <c r="I20" s="22">
        <v>5</v>
      </c>
      <c r="J20" s="22">
        <v>6</v>
      </c>
      <c r="K20" s="229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1"/>
    </row>
    <row r="21" spans="1:34" ht="15.75" thickBot="1" x14ac:dyDescent="0.3">
      <c r="A21" s="44"/>
      <c r="B21" s="3" t="s">
        <v>498</v>
      </c>
      <c r="C21" s="3">
        <v>6</v>
      </c>
      <c r="D21" s="78" t="s">
        <v>260</v>
      </c>
      <c r="E21" s="22">
        <v>1</v>
      </c>
      <c r="F21" s="22">
        <v>2</v>
      </c>
      <c r="G21" s="22">
        <v>3</v>
      </c>
      <c r="H21" s="22">
        <v>4</v>
      </c>
      <c r="I21" s="22">
        <v>5</v>
      </c>
      <c r="J21" s="22">
        <v>6</v>
      </c>
      <c r="K21" s="229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1"/>
    </row>
    <row r="22" spans="1:34" ht="15.75" thickBot="1" x14ac:dyDescent="0.3">
      <c r="A22" s="44"/>
      <c r="B22" s="3" t="s">
        <v>499</v>
      </c>
      <c r="C22" s="3">
        <v>6</v>
      </c>
      <c r="D22" s="78" t="s">
        <v>260</v>
      </c>
      <c r="E22" s="22">
        <v>1</v>
      </c>
      <c r="F22" s="22">
        <v>2</v>
      </c>
      <c r="G22" s="22">
        <v>3</v>
      </c>
      <c r="H22" s="22">
        <v>4</v>
      </c>
      <c r="I22" s="22">
        <v>5</v>
      </c>
      <c r="J22" s="22">
        <v>6</v>
      </c>
      <c r="K22" s="229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1"/>
    </row>
    <row r="23" spans="1:34" ht="15.75" thickBot="1" x14ac:dyDescent="0.3">
      <c r="A23" s="44"/>
      <c r="B23" s="3" t="s">
        <v>500</v>
      </c>
      <c r="C23" s="3">
        <v>6</v>
      </c>
      <c r="D23" s="78" t="s">
        <v>260</v>
      </c>
      <c r="E23" s="22">
        <v>1</v>
      </c>
      <c r="F23" s="22">
        <v>2</v>
      </c>
      <c r="G23" s="22">
        <v>3</v>
      </c>
      <c r="H23" s="22">
        <v>4</v>
      </c>
      <c r="I23" s="22">
        <v>5</v>
      </c>
      <c r="J23" s="22">
        <v>6</v>
      </c>
      <c r="K23" s="229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1"/>
    </row>
    <row r="24" spans="1:34" ht="15.75" thickBot="1" x14ac:dyDescent="0.3">
      <c r="A24" s="44"/>
      <c r="B24" s="3" t="s">
        <v>501</v>
      </c>
      <c r="C24" s="3">
        <v>6</v>
      </c>
      <c r="D24" s="78" t="s">
        <v>260</v>
      </c>
      <c r="E24" s="22">
        <v>1</v>
      </c>
      <c r="F24" s="22">
        <v>2</v>
      </c>
      <c r="G24" s="22">
        <v>3</v>
      </c>
      <c r="H24" s="22">
        <v>4</v>
      </c>
      <c r="I24" s="22">
        <v>5</v>
      </c>
      <c r="J24" s="22">
        <v>6</v>
      </c>
      <c r="K24" s="229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1"/>
    </row>
    <row r="25" spans="1:34" ht="15.75" thickBot="1" x14ac:dyDescent="0.3">
      <c r="A25" s="100"/>
      <c r="B25" s="34" t="s">
        <v>502</v>
      </c>
      <c r="C25" s="34">
        <v>6</v>
      </c>
      <c r="D25" s="78" t="s">
        <v>260</v>
      </c>
      <c r="E25" s="22">
        <v>1</v>
      </c>
      <c r="F25" s="22">
        <v>2</v>
      </c>
      <c r="G25" s="22">
        <v>3</v>
      </c>
      <c r="H25" s="22">
        <v>4</v>
      </c>
      <c r="I25" s="22">
        <v>5</v>
      </c>
      <c r="J25" s="22">
        <v>6</v>
      </c>
      <c r="K25" s="229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1"/>
    </row>
    <row r="26" spans="1:34" ht="16.5" thickBot="1" x14ac:dyDescent="0.3">
      <c r="A26" s="51" t="s">
        <v>503</v>
      </c>
      <c r="B26" s="101"/>
      <c r="C26" s="101"/>
      <c r="D26" s="93"/>
      <c r="E26" s="249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3"/>
    </row>
    <row r="27" spans="1:34" ht="15.75" thickBot="1" x14ac:dyDescent="0.3">
      <c r="A27" s="33"/>
      <c r="B27" s="34" t="s">
        <v>504</v>
      </c>
      <c r="C27" s="34">
        <v>12</v>
      </c>
      <c r="D27" s="59" t="s">
        <v>259</v>
      </c>
      <c r="E27" s="22">
        <v>1</v>
      </c>
      <c r="F27" s="22">
        <v>2</v>
      </c>
      <c r="G27" s="22">
        <v>3</v>
      </c>
      <c r="H27" s="22">
        <v>4</v>
      </c>
      <c r="I27" s="22">
        <v>5</v>
      </c>
      <c r="J27" s="22">
        <v>6</v>
      </c>
      <c r="K27" s="22">
        <v>7</v>
      </c>
      <c r="L27" s="22">
        <v>8</v>
      </c>
      <c r="M27" s="22">
        <v>9</v>
      </c>
      <c r="N27" s="22">
        <v>10</v>
      </c>
      <c r="O27" s="22">
        <v>11</v>
      </c>
      <c r="P27" s="22">
        <v>12</v>
      </c>
      <c r="Q27" s="229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1"/>
    </row>
    <row r="28" spans="1:34" ht="15.75" thickBot="1" x14ac:dyDescent="0.3">
      <c r="A28" s="51" t="s">
        <v>505</v>
      </c>
      <c r="B28" s="47"/>
      <c r="C28" s="47"/>
      <c r="D28" s="93"/>
      <c r="E28" s="249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3"/>
    </row>
    <row r="29" spans="1:34" ht="15.75" thickBot="1" x14ac:dyDescent="0.3">
      <c r="A29" s="102"/>
      <c r="B29" s="3" t="s">
        <v>506</v>
      </c>
      <c r="C29" s="3">
        <v>5</v>
      </c>
      <c r="D29" s="46" t="s">
        <v>257</v>
      </c>
      <c r="E29" s="61">
        <v>1</v>
      </c>
      <c r="F29" s="61">
        <v>2</v>
      </c>
      <c r="G29" s="61">
        <v>3</v>
      </c>
      <c r="H29" s="175">
        <v>4</v>
      </c>
      <c r="I29" s="175">
        <v>5</v>
      </c>
      <c r="J29" s="229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1"/>
    </row>
    <row r="30" spans="1:34" ht="15.75" thickBot="1" x14ac:dyDescent="0.3">
      <c r="A30" s="80"/>
      <c r="B30" s="3" t="s">
        <v>507</v>
      </c>
      <c r="C30" s="3">
        <v>3</v>
      </c>
      <c r="D30" s="46" t="s">
        <v>257</v>
      </c>
      <c r="E30" s="145">
        <v>1</v>
      </c>
      <c r="F30" s="61">
        <v>2</v>
      </c>
      <c r="G30" s="61">
        <v>3</v>
      </c>
      <c r="H30" s="229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6"/>
    </row>
    <row r="31" spans="1:34" ht="15.75" thickBot="1" x14ac:dyDescent="0.3">
      <c r="A31" s="50" t="s">
        <v>61</v>
      </c>
      <c r="B31" s="34" t="s">
        <v>508</v>
      </c>
      <c r="C31" s="34">
        <v>4</v>
      </c>
      <c r="D31" s="46" t="s">
        <v>257</v>
      </c>
      <c r="E31" s="23">
        <v>1</v>
      </c>
      <c r="F31" s="23">
        <v>2</v>
      </c>
      <c r="G31" s="23">
        <v>3</v>
      </c>
      <c r="H31" s="23">
        <v>4</v>
      </c>
      <c r="I31" s="237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9"/>
    </row>
    <row r="32" spans="1:34" ht="15.75" thickBot="1" x14ac:dyDescent="0.3">
      <c r="A32" s="51" t="s">
        <v>509</v>
      </c>
      <c r="B32" s="47"/>
      <c r="C32" s="47"/>
      <c r="D32" s="93"/>
      <c r="E32" s="246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8"/>
    </row>
    <row r="33" spans="1:34" ht="15.75" thickBot="1" x14ac:dyDescent="0.3">
      <c r="A33" s="44"/>
      <c r="B33" s="3" t="s">
        <v>510</v>
      </c>
      <c r="C33" s="3">
        <v>10</v>
      </c>
      <c r="D33" s="46" t="s">
        <v>260</v>
      </c>
      <c r="E33" s="24">
        <v>1</v>
      </c>
      <c r="F33" s="24">
        <v>2</v>
      </c>
      <c r="G33" s="24">
        <v>3</v>
      </c>
      <c r="H33" s="24">
        <v>4</v>
      </c>
      <c r="I33" s="24">
        <v>5</v>
      </c>
      <c r="J33" s="24">
        <v>6</v>
      </c>
      <c r="K33" s="24">
        <v>7</v>
      </c>
      <c r="L33" s="24">
        <v>8</v>
      </c>
      <c r="M33" s="24">
        <v>9</v>
      </c>
      <c r="N33" s="24">
        <v>10</v>
      </c>
      <c r="O33" s="237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9"/>
    </row>
    <row r="34" spans="1:34" ht="15.75" thickBot="1" x14ac:dyDescent="0.3">
      <c r="A34" s="49" t="s">
        <v>61</v>
      </c>
      <c r="B34" s="3" t="s">
        <v>511</v>
      </c>
      <c r="C34" s="3">
        <v>7</v>
      </c>
      <c r="D34" s="46" t="s">
        <v>260</v>
      </c>
      <c r="E34" s="23">
        <v>1</v>
      </c>
      <c r="F34" s="23">
        <v>2</v>
      </c>
      <c r="G34" s="23">
        <v>3</v>
      </c>
      <c r="H34" s="23">
        <v>4</v>
      </c>
      <c r="I34" s="23">
        <v>5</v>
      </c>
      <c r="J34" s="23">
        <v>6</v>
      </c>
      <c r="K34" s="23">
        <v>7</v>
      </c>
      <c r="L34" s="237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9"/>
    </row>
    <row r="35" spans="1:34" ht="15.75" thickBot="1" x14ac:dyDescent="0.3">
      <c r="A35" s="50"/>
      <c r="B35" s="34" t="s">
        <v>512</v>
      </c>
      <c r="C35" s="34">
        <v>5</v>
      </c>
      <c r="D35" s="46" t="s">
        <v>260</v>
      </c>
      <c r="E35" s="23">
        <v>1</v>
      </c>
      <c r="F35" s="23">
        <v>2</v>
      </c>
      <c r="G35" s="23">
        <v>3</v>
      </c>
      <c r="H35" s="23">
        <v>4</v>
      </c>
      <c r="I35" s="23">
        <v>5</v>
      </c>
      <c r="J35" s="237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9"/>
    </row>
    <row r="36" spans="1:34" ht="16.5" thickBot="1" x14ac:dyDescent="0.3">
      <c r="A36" s="104" t="s">
        <v>513</v>
      </c>
      <c r="B36" s="54"/>
      <c r="C36" s="54"/>
      <c r="D36" s="93"/>
      <c r="E36" s="249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3"/>
    </row>
    <row r="37" spans="1:34" ht="15.75" thickBot="1" x14ac:dyDescent="0.3">
      <c r="A37" s="105"/>
      <c r="B37" s="3" t="s">
        <v>514</v>
      </c>
      <c r="C37" s="3">
        <v>5</v>
      </c>
      <c r="D37" s="46" t="s">
        <v>257</v>
      </c>
      <c r="E37" s="37">
        <v>1</v>
      </c>
      <c r="F37" s="22">
        <v>2</v>
      </c>
      <c r="G37" s="22">
        <v>3</v>
      </c>
      <c r="H37" s="22">
        <v>4</v>
      </c>
      <c r="I37" s="22">
        <v>5</v>
      </c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1"/>
    </row>
    <row r="38" spans="1:34" ht="15.75" thickBot="1" x14ac:dyDescent="0.3">
      <c r="A38" s="80"/>
      <c r="B38" s="3" t="s">
        <v>515</v>
      </c>
      <c r="C38" s="3">
        <v>7</v>
      </c>
      <c r="D38" s="46" t="s">
        <v>257</v>
      </c>
      <c r="E38" s="37">
        <v>1</v>
      </c>
      <c r="F38" s="22">
        <v>2</v>
      </c>
      <c r="G38" s="22">
        <v>3</v>
      </c>
      <c r="H38" s="22">
        <v>4</v>
      </c>
      <c r="I38" s="22">
        <v>5</v>
      </c>
      <c r="J38" s="103">
        <v>6</v>
      </c>
      <c r="K38" s="103">
        <v>7</v>
      </c>
      <c r="L38" s="229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</row>
    <row r="39" spans="1:34" ht="15.75" thickBot="1" x14ac:dyDescent="0.3">
      <c r="A39" s="44"/>
      <c r="B39" s="3" t="s">
        <v>516</v>
      </c>
      <c r="C39" s="3">
        <v>10</v>
      </c>
      <c r="D39" s="46" t="s">
        <v>257</v>
      </c>
      <c r="E39" s="37">
        <v>1</v>
      </c>
      <c r="F39" s="22">
        <v>2</v>
      </c>
      <c r="G39" s="22">
        <v>3</v>
      </c>
      <c r="H39" s="22">
        <v>4</v>
      </c>
      <c r="I39" s="22">
        <v>5</v>
      </c>
      <c r="J39" s="103">
        <v>6</v>
      </c>
      <c r="K39" s="103">
        <v>7</v>
      </c>
      <c r="L39" s="103">
        <v>8</v>
      </c>
      <c r="M39" s="103">
        <v>9</v>
      </c>
      <c r="N39" s="103">
        <v>10</v>
      </c>
      <c r="O39" s="229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</row>
    <row r="40" spans="1:34" ht="15.75" thickBot="1" x14ac:dyDescent="0.3">
      <c r="A40" s="44"/>
      <c r="B40" s="3" t="s">
        <v>517</v>
      </c>
      <c r="C40" s="3">
        <v>5</v>
      </c>
      <c r="D40" s="46" t="s">
        <v>257</v>
      </c>
      <c r="E40" s="199">
        <v>1</v>
      </c>
      <c r="F40" s="24">
        <v>2</v>
      </c>
      <c r="G40" s="24">
        <v>3</v>
      </c>
      <c r="H40" s="24">
        <v>4</v>
      </c>
      <c r="I40" s="207">
        <v>5</v>
      </c>
      <c r="J40" s="229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</row>
    <row r="41" spans="1:34" ht="15.75" thickBot="1" x14ac:dyDescent="0.3">
      <c r="A41" s="44"/>
      <c r="B41" s="3" t="s">
        <v>518</v>
      </c>
      <c r="C41" s="3">
        <v>5</v>
      </c>
      <c r="D41" s="46" t="s">
        <v>257</v>
      </c>
      <c r="E41" s="60">
        <v>1</v>
      </c>
      <c r="F41" s="61">
        <v>2</v>
      </c>
      <c r="G41" s="61">
        <v>3</v>
      </c>
      <c r="H41" s="61">
        <v>4</v>
      </c>
      <c r="I41" s="22">
        <v>5</v>
      </c>
      <c r="J41" s="229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1"/>
    </row>
    <row r="42" spans="1:34" ht="15.75" thickBot="1" x14ac:dyDescent="0.3">
      <c r="A42" s="49" t="s">
        <v>61</v>
      </c>
      <c r="B42" s="3" t="s">
        <v>519</v>
      </c>
      <c r="C42" s="3">
        <v>3</v>
      </c>
      <c r="D42" s="46" t="s">
        <v>257</v>
      </c>
      <c r="E42" s="37">
        <v>1</v>
      </c>
      <c r="F42" s="22">
        <v>2</v>
      </c>
      <c r="G42" s="22">
        <v>3</v>
      </c>
      <c r="H42" s="229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1"/>
    </row>
    <row r="43" spans="1:34" ht="15.75" thickBot="1" x14ac:dyDescent="0.3">
      <c r="A43" s="49" t="s">
        <v>61</v>
      </c>
      <c r="B43" s="3" t="s">
        <v>520</v>
      </c>
      <c r="C43" s="3">
        <v>3</v>
      </c>
      <c r="D43" s="46" t="s">
        <v>257</v>
      </c>
      <c r="E43" s="37">
        <v>1</v>
      </c>
      <c r="F43" s="22">
        <v>2</v>
      </c>
      <c r="G43" s="22">
        <v>3</v>
      </c>
      <c r="H43" s="229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1"/>
    </row>
    <row r="44" spans="1:34" ht="15.75" thickBot="1" x14ac:dyDescent="0.3">
      <c r="A44" s="45"/>
      <c r="B44" s="34" t="s">
        <v>521</v>
      </c>
      <c r="C44" s="34">
        <v>7</v>
      </c>
      <c r="D44" s="46" t="s">
        <v>257</v>
      </c>
      <c r="E44" s="37">
        <v>1</v>
      </c>
      <c r="F44" s="22">
        <v>2</v>
      </c>
      <c r="G44" s="22">
        <v>3</v>
      </c>
      <c r="H44" s="22">
        <v>4</v>
      </c>
      <c r="I44" s="22">
        <v>5</v>
      </c>
      <c r="J44" s="22">
        <v>6</v>
      </c>
      <c r="K44" s="22">
        <v>7</v>
      </c>
      <c r="L44" s="229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1"/>
    </row>
    <row r="45" spans="1:34" ht="16.5" thickBot="1" x14ac:dyDescent="0.3">
      <c r="A45" s="51" t="s">
        <v>522</v>
      </c>
      <c r="B45" s="101"/>
      <c r="C45" s="101"/>
      <c r="D45" s="93"/>
      <c r="E45" s="249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3"/>
    </row>
    <row r="46" spans="1:34" ht="15.75" thickBot="1" x14ac:dyDescent="0.3">
      <c r="A46" s="66" t="s">
        <v>951</v>
      </c>
      <c r="B46" s="3" t="s">
        <v>523</v>
      </c>
      <c r="C46" s="3">
        <v>14</v>
      </c>
      <c r="D46" s="46" t="s">
        <v>260</v>
      </c>
      <c r="E46" s="173">
        <v>1</v>
      </c>
      <c r="F46" s="24">
        <v>2</v>
      </c>
      <c r="G46" s="24">
        <v>3</v>
      </c>
      <c r="H46" s="147">
        <v>4</v>
      </c>
      <c r="I46" s="24">
        <v>5</v>
      </c>
      <c r="J46" s="24">
        <v>6</v>
      </c>
      <c r="K46" s="24">
        <v>7</v>
      </c>
      <c r="L46" s="24">
        <v>8</v>
      </c>
      <c r="M46" s="24">
        <v>9</v>
      </c>
      <c r="N46" s="24">
        <v>10</v>
      </c>
      <c r="O46" s="24">
        <v>11</v>
      </c>
      <c r="P46" s="24">
        <v>12</v>
      </c>
      <c r="Q46" s="24">
        <v>13</v>
      </c>
      <c r="R46" s="24">
        <v>14</v>
      </c>
      <c r="S46" s="229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1"/>
    </row>
    <row r="47" spans="1:34" ht="15.75" thickBot="1" x14ac:dyDescent="0.3">
      <c r="A47" s="66" t="s">
        <v>951</v>
      </c>
      <c r="B47" s="3" t="s">
        <v>524</v>
      </c>
      <c r="C47" s="3">
        <v>10</v>
      </c>
      <c r="D47" s="46" t="s">
        <v>260</v>
      </c>
      <c r="E47" s="173">
        <v>1</v>
      </c>
      <c r="F47" s="24">
        <v>2</v>
      </c>
      <c r="G47" s="145">
        <v>3</v>
      </c>
      <c r="H47" s="24">
        <v>4</v>
      </c>
      <c r="I47" s="24">
        <v>5</v>
      </c>
      <c r="J47" s="24">
        <v>6</v>
      </c>
      <c r="K47" s="24">
        <v>7</v>
      </c>
      <c r="L47" s="24">
        <v>8</v>
      </c>
      <c r="M47" s="24">
        <v>9</v>
      </c>
      <c r="N47" s="24">
        <v>10</v>
      </c>
      <c r="O47" s="229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1"/>
    </row>
    <row r="48" spans="1:34" ht="15.75" thickBot="1" x14ac:dyDescent="0.3">
      <c r="A48" s="66" t="s">
        <v>951</v>
      </c>
      <c r="B48" s="3" t="s">
        <v>525</v>
      </c>
      <c r="C48" s="3">
        <v>11</v>
      </c>
      <c r="D48" s="46" t="s">
        <v>260</v>
      </c>
      <c r="E48" s="144">
        <v>1</v>
      </c>
      <c r="F48" s="24">
        <v>2</v>
      </c>
      <c r="G48" s="24">
        <v>3</v>
      </c>
      <c r="H48" s="24">
        <v>4</v>
      </c>
      <c r="I48" s="24">
        <v>5</v>
      </c>
      <c r="J48" s="24">
        <v>6</v>
      </c>
      <c r="K48" s="24">
        <v>7</v>
      </c>
      <c r="L48" s="24">
        <v>8</v>
      </c>
      <c r="M48" s="24">
        <v>9</v>
      </c>
      <c r="N48" s="24">
        <v>10</v>
      </c>
      <c r="O48" s="24">
        <v>11</v>
      </c>
      <c r="P48" s="229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1"/>
    </row>
    <row r="49" spans="1:34" ht="15.75" thickBot="1" x14ac:dyDescent="0.3">
      <c r="A49" s="66" t="s">
        <v>951</v>
      </c>
      <c r="B49" s="3" t="s">
        <v>526</v>
      </c>
      <c r="C49" s="3">
        <v>17</v>
      </c>
      <c r="D49" s="46" t="s">
        <v>260</v>
      </c>
      <c r="E49" s="144">
        <v>1</v>
      </c>
      <c r="F49" s="145">
        <v>2</v>
      </c>
      <c r="G49" s="24">
        <v>3</v>
      </c>
      <c r="H49" s="24">
        <v>4</v>
      </c>
      <c r="I49" s="24">
        <v>5</v>
      </c>
      <c r="J49" s="145">
        <v>6</v>
      </c>
      <c r="K49" s="24">
        <v>7</v>
      </c>
      <c r="L49" s="24">
        <v>8</v>
      </c>
      <c r="M49" s="24">
        <v>9</v>
      </c>
      <c r="N49" s="24">
        <v>10</v>
      </c>
      <c r="O49" s="24">
        <v>11</v>
      </c>
      <c r="P49" s="24">
        <v>12</v>
      </c>
      <c r="Q49" s="24">
        <v>13</v>
      </c>
      <c r="R49" s="23">
        <v>14</v>
      </c>
      <c r="S49" s="23">
        <v>15</v>
      </c>
      <c r="T49" s="23">
        <v>16</v>
      </c>
      <c r="U49" s="23">
        <v>17</v>
      </c>
      <c r="V49" s="229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6"/>
    </row>
    <row r="50" spans="1:34" ht="15.75" thickBot="1" x14ac:dyDescent="0.3">
      <c r="A50" s="66" t="s">
        <v>951</v>
      </c>
      <c r="B50" s="3" t="s">
        <v>527</v>
      </c>
      <c r="C50" s="3">
        <v>19</v>
      </c>
      <c r="D50" s="46" t="s">
        <v>260</v>
      </c>
      <c r="E50" s="173">
        <v>1</v>
      </c>
      <c r="F50" s="24">
        <v>2</v>
      </c>
      <c r="G50" s="24">
        <v>3</v>
      </c>
      <c r="H50" s="145">
        <v>4</v>
      </c>
      <c r="I50" s="24">
        <v>5</v>
      </c>
      <c r="J50" s="24">
        <v>6</v>
      </c>
      <c r="K50" s="24">
        <v>7</v>
      </c>
      <c r="L50" s="24">
        <v>8</v>
      </c>
      <c r="M50" s="24">
        <v>9</v>
      </c>
      <c r="N50" s="24">
        <v>10</v>
      </c>
      <c r="O50" s="24">
        <v>11</v>
      </c>
      <c r="P50" s="24">
        <v>12</v>
      </c>
      <c r="Q50" s="24">
        <v>13</v>
      </c>
      <c r="R50" s="24">
        <v>14</v>
      </c>
      <c r="S50" s="23">
        <v>15</v>
      </c>
      <c r="T50" s="23">
        <v>16</v>
      </c>
      <c r="U50" s="23">
        <v>17</v>
      </c>
      <c r="V50" s="23">
        <v>18</v>
      </c>
      <c r="W50" s="23">
        <v>19</v>
      </c>
      <c r="X50" s="229"/>
      <c r="Y50" s="230"/>
      <c r="Z50" s="230"/>
      <c r="AA50" s="230"/>
      <c r="AB50" s="230"/>
      <c r="AC50" s="230"/>
      <c r="AD50" s="230"/>
      <c r="AE50" s="230"/>
      <c r="AF50" s="230"/>
      <c r="AG50" s="230"/>
      <c r="AH50" s="231"/>
    </row>
    <row r="51" spans="1:34" ht="15.75" thickBot="1" x14ac:dyDescent="0.3">
      <c r="A51" s="66" t="s">
        <v>951</v>
      </c>
      <c r="B51" s="3" t="s">
        <v>528</v>
      </c>
      <c r="C51" s="3">
        <v>11</v>
      </c>
      <c r="D51" s="46" t="s">
        <v>260</v>
      </c>
      <c r="E51" s="173">
        <v>1</v>
      </c>
      <c r="F51" s="24">
        <v>2</v>
      </c>
      <c r="G51" s="24">
        <v>3</v>
      </c>
      <c r="H51" s="145">
        <v>4</v>
      </c>
      <c r="I51" s="24">
        <v>5</v>
      </c>
      <c r="J51" s="24">
        <v>6</v>
      </c>
      <c r="K51" s="24">
        <v>7</v>
      </c>
      <c r="L51" s="24">
        <v>8</v>
      </c>
      <c r="M51" s="24">
        <v>9</v>
      </c>
      <c r="N51" s="24">
        <v>10</v>
      </c>
      <c r="O51" s="24">
        <v>11</v>
      </c>
      <c r="P51" s="229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1"/>
    </row>
    <row r="52" spans="1:34" ht="15.75" thickBot="1" x14ac:dyDescent="0.3">
      <c r="A52" s="66" t="s">
        <v>951</v>
      </c>
      <c r="B52" s="3" t="s">
        <v>529</v>
      </c>
      <c r="C52" s="3">
        <v>16</v>
      </c>
      <c r="D52" s="46" t="s">
        <v>260</v>
      </c>
      <c r="E52" s="173">
        <v>1</v>
      </c>
      <c r="F52" s="24">
        <v>2</v>
      </c>
      <c r="G52" s="24">
        <v>3</v>
      </c>
      <c r="H52" s="24">
        <v>4</v>
      </c>
      <c r="I52" s="145">
        <v>5</v>
      </c>
      <c r="J52" s="24">
        <v>6</v>
      </c>
      <c r="K52" s="24">
        <v>7</v>
      </c>
      <c r="L52" s="24">
        <v>8</v>
      </c>
      <c r="M52" s="24">
        <v>9</v>
      </c>
      <c r="N52" s="24">
        <v>10</v>
      </c>
      <c r="O52" s="24">
        <v>11</v>
      </c>
      <c r="P52" s="24">
        <v>12</v>
      </c>
      <c r="Q52" s="24">
        <v>13</v>
      </c>
      <c r="R52" s="24">
        <v>14</v>
      </c>
      <c r="S52" s="24">
        <v>15</v>
      </c>
      <c r="T52" s="24">
        <v>16</v>
      </c>
      <c r="U52" s="229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1"/>
    </row>
    <row r="53" spans="1:34" ht="15.75" thickBot="1" x14ac:dyDescent="0.3">
      <c r="A53" s="66" t="s">
        <v>951</v>
      </c>
      <c r="B53" s="3" t="s">
        <v>530</v>
      </c>
      <c r="C53" s="3">
        <v>7</v>
      </c>
      <c r="D53" s="46" t="s">
        <v>260</v>
      </c>
      <c r="E53" s="173">
        <v>1</v>
      </c>
      <c r="F53" s="24">
        <v>2</v>
      </c>
      <c r="G53" s="24">
        <v>3</v>
      </c>
      <c r="H53" s="24">
        <v>4</v>
      </c>
      <c r="I53" s="24">
        <v>5</v>
      </c>
      <c r="J53" s="145">
        <v>6</v>
      </c>
      <c r="K53" s="24">
        <v>7</v>
      </c>
      <c r="L53" s="277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9"/>
    </row>
    <row r="54" spans="1:34" ht="15.75" thickBot="1" x14ac:dyDescent="0.3">
      <c r="A54" s="66" t="s">
        <v>951</v>
      </c>
      <c r="B54" s="3" t="s">
        <v>531</v>
      </c>
      <c r="C54" s="3">
        <v>14</v>
      </c>
      <c r="D54" s="46" t="s">
        <v>260</v>
      </c>
      <c r="E54" s="173">
        <v>1</v>
      </c>
      <c r="F54" s="24">
        <v>2</v>
      </c>
      <c r="G54" s="24">
        <v>3</v>
      </c>
      <c r="H54" s="24">
        <v>4</v>
      </c>
      <c r="I54" s="24">
        <v>5</v>
      </c>
      <c r="J54" s="24">
        <v>6</v>
      </c>
      <c r="K54" s="24">
        <v>7</v>
      </c>
      <c r="L54" s="24">
        <v>8</v>
      </c>
      <c r="M54" s="147">
        <v>9</v>
      </c>
      <c r="N54" s="24">
        <v>10</v>
      </c>
      <c r="O54" s="24">
        <v>11</v>
      </c>
      <c r="P54" s="24">
        <v>12</v>
      </c>
      <c r="Q54" s="24">
        <v>13</v>
      </c>
      <c r="R54" s="24">
        <v>14</v>
      </c>
      <c r="S54" s="277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9"/>
    </row>
    <row r="55" spans="1:34" ht="15.75" thickBot="1" x14ac:dyDescent="0.3">
      <c r="A55" s="66" t="s">
        <v>951</v>
      </c>
      <c r="B55" s="3" t="s">
        <v>532</v>
      </c>
      <c r="C55" s="3">
        <v>10</v>
      </c>
      <c r="D55" s="46" t="s">
        <v>260</v>
      </c>
      <c r="E55" s="173">
        <v>1</v>
      </c>
      <c r="F55" s="24">
        <v>2</v>
      </c>
      <c r="G55" s="147">
        <v>3</v>
      </c>
      <c r="H55" s="24">
        <v>4</v>
      </c>
      <c r="I55" s="24">
        <v>5</v>
      </c>
      <c r="J55" s="147">
        <v>6</v>
      </c>
      <c r="K55" s="24">
        <v>7</v>
      </c>
      <c r="L55" s="24">
        <v>8</v>
      </c>
      <c r="M55" s="24">
        <v>9</v>
      </c>
      <c r="N55" s="24">
        <v>10</v>
      </c>
      <c r="O55" s="277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9"/>
    </row>
    <row r="56" spans="1:34" ht="15.75" thickBot="1" x14ac:dyDescent="0.3">
      <c r="A56" s="66" t="s">
        <v>951</v>
      </c>
      <c r="B56" s="3" t="s">
        <v>533</v>
      </c>
      <c r="C56" s="3">
        <v>16</v>
      </c>
      <c r="D56" s="46" t="s">
        <v>260</v>
      </c>
      <c r="E56" s="106">
        <v>1</v>
      </c>
      <c r="F56" s="107">
        <v>2</v>
      </c>
      <c r="G56" s="107">
        <v>3</v>
      </c>
      <c r="H56" s="107">
        <v>4</v>
      </c>
      <c r="I56" s="107">
        <v>5</v>
      </c>
      <c r="J56" s="107">
        <v>6</v>
      </c>
      <c r="K56" s="107">
        <v>7</v>
      </c>
      <c r="L56" s="107">
        <v>8</v>
      </c>
      <c r="M56" s="107">
        <v>9</v>
      </c>
      <c r="N56" s="107">
        <v>10</v>
      </c>
      <c r="O56" s="107">
        <v>11</v>
      </c>
      <c r="P56" s="107">
        <v>12</v>
      </c>
      <c r="Q56" s="107">
        <v>13</v>
      </c>
      <c r="R56" s="107">
        <v>14</v>
      </c>
      <c r="S56" s="107">
        <v>15</v>
      </c>
      <c r="T56" s="107">
        <v>16</v>
      </c>
      <c r="U56" s="237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9"/>
    </row>
    <row r="57" spans="1:34" ht="15.75" thickBot="1" x14ac:dyDescent="0.3">
      <c r="A57" s="66" t="s">
        <v>951</v>
      </c>
      <c r="B57" s="3" t="s">
        <v>534</v>
      </c>
      <c r="C57" s="3">
        <v>16</v>
      </c>
      <c r="D57" s="46" t="s">
        <v>260</v>
      </c>
      <c r="E57" s="173">
        <v>1</v>
      </c>
      <c r="F57" s="24">
        <v>2</v>
      </c>
      <c r="G57" s="24">
        <v>3</v>
      </c>
      <c r="H57" s="24">
        <v>4</v>
      </c>
      <c r="I57" s="24">
        <v>5</v>
      </c>
      <c r="J57" s="24">
        <v>6</v>
      </c>
      <c r="K57" s="24">
        <v>7</v>
      </c>
      <c r="L57" s="24">
        <v>8</v>
      </c>
      <c r="M57" s="24">
        <v>9</v>
      </c>
      <c r="N57" s="147">
        <v>10</v>
      </c>
      <c r="O57" s="24">
        <v>11</v>
      </c>
      <c r="P57" s="24">
        <v>12</v>
      </c>
      <c r="Q57" s="24">
        <v>13</v>
      </c>
      <c r="R57" s="24">
        <v>14</v>
      </c>
      <c r="S57" s="24">
        <v>15</v>
      </c>
      <c r="T57" s="229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1"/>
    </row>
    <row r="58" spans="1:34" ht="15.75" thickBot="1" x14ac:dyDescent="0.3">
      <c r="A58" s="66" t="s">
        <v>951</v>
      </c>
      <c r="B58" s="3" t="s">
        <v>535</v>
      </c>
      <c r="C58" s="3">
        <v>17</v>
      </c>
      <c r="D58" s="46" t="s">
        <v>260</v>
      </c>
      <c r="E58" s="173">
        <v>1</v>
      </c>
      <c r="F58" s="24">
        <v>2</v>
      </c>
      <c r="G58" s="24">
        <v>3</v>
      </c>
      <c r="H58" s="24">
        <v>4</v>
      </c>
      <c r="I58" s="24">
        <v>5</v>
      </c>
      <c r="J58" s="24">
        <v>6</v>
      </c>
      <c r="K58" s="24">
        <v>7</v>
      </c>
      <c r="L58" s="24">
        <v>8</v>
      </c>
      <c r="M58" s="24">
        <v>9</v>
      </c>
      <c r="N58" s="147">
        <v>10</v>
      </c>
      <c r="O58" s="24">
        <v>11</v>
      </c>
      <c r="P58" s="24">
        <v>12</v>
      </c>
      <c r="Q58" s="24">
        <v>13</v>
      </c>
      <c r="R58" s="24">
        <v>14</v>
      </c>
      <c r="S58" s="24">
        <v>15</v>
      </c>
      <c r="T58" s="24">
        <v>16</v>
      </c>
      <c r="U58" s="24">
        <v>17</v>
      </c>
      <c r="V58" s="277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9"/>
    </row>
    <row r="59" spans="1:34" ht="15.75" thickBot="1" x14ac:dyDescent="0.3">
      <c r="A59" s="66" t="s">
        <v>951</v>
      </c>
      <c r="B59" s="3" t="s">
        <v>536</v>
      </c>
      <c r="C59" s="3">
        <v>11</v>
      </c>
      <c r="D59" s="46" t="s">
        <v>260</v>
      </c>
      <c r="E59" s="173">
        <v>1</v>
      </c>
      <c r="F59" s="24">
        <v>2</v>
      </c>
      <c r="G59" s="24">
        <v>3</v>
      </c>
      <c r="H59" s="24">
        <v>4</v>
      </c>
      <c r="I59" s="24">
        <v>5</v>
      </c>
      <c r="J59" s="24">
        <v>6</v>
      </c>
      <c r="K59" s="24">
        <v>7</v>
      </c>
      <c r="L59" s="24">
        <v>8</v>
      </c>
      <c r="M59" s="24">
        <v>9</v>
      </c>
      <c r="N59" s="24">
        <v>10</v>
      </c>
      <c r="O59" s="24">
        <v>11</v>
      </c>
      <c r="P59" s="277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9"/>
    </row>
    <row r="60" spans="1:34" ht="15.75" thickBot="1" x14ac:dyDescent="0.3">
      <c r="A60" s="66" t="s">
        <v>951</v>
      </c>
      <c r="B60" s="3" t="s">
        <v>537</v>
      </c>
      <c r="C60" s="3">
        <v>11</v>
      </c>
      <c r="D60" s="46" t="s">
        <v>260</v>
      </c>
      <c r="E60" s="173">
        <v>1</v>
      </c>
      <c r="F60" s="24">
        <v>2</v>
      </c>
      <c r="G60" s="24">
        <v>3</v>
      </c>
      <c r="H60" s="24">
        <v>4</v>
      </c>
      <c r="I60" s="24">
        <v>5</v>
      </c>
      <c r="J60" s="147">
        <v>6</v>
      </c>
      <c r="K60" s="24">
        <v>7</v>
      </c>
      <c r="L60" s="24">
        <v>8</v>
      </c>
      <c r="M60" s="24">
        <v>9</v>
      </c>
      <c r="N60" s="24">
        <v>10</v>
      </c>
      <c r="O60" s="24">
        <v>11</v>
      </c>
      <c r="P60" s="237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9"/>
    </row>
    <row r="61" spans="1:34" ht="15.75" thickBot="1" x14ac:dyDescent="0.3">
      <c r="A61" s="66" t="s">
        <v>951</v>
      </c>
      <c r="B61" s="34" t="s">
        <v>538</v>
      </c>
      <c r="C61" s="34">
        <v>14</v>
      </c>
      <c r="D61" s="46" t="s">
        <v>260</v>
      </c>
      <c r="E61" s="173">
        <v>1</v>
      </c>
      <c r="F61" s="24">
        <v>2</v>
      </c>
      <c r="G61" s="24">
        <v>3</v>
      </c>
      <c r="H61" s="24">
        <v>4</v>
      </c>
      <c r="I61" s="24">
        <v>5</v>
      </c>
      <c r="J61" s="147">
        <v>6</v>
      </c>
      <c r="K61" s="24">
        <v>7</v>
      </c>
      <c r="L61" s="24">
        <v>8</v>
      </c>
      <c r="M61" s="24">
        <v>9</v>
      </c>
      <c r="N61" s="24">
        <v>10</v>
      </c>
      <c r="O61" s="147">
        <v>11</v>
      </c>
      <c r="P61" s="24">
        <v>12</v>
      </c>
      <c r="Q61" s="24">
        <v>13</v>
      </c>
      <c r="R61" s="24">
        <v>14</v>
      </c>
      <c r="S61" s="277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9"/>
    </row>
    <row r="62" spans="1:34" ht="15.75" thickBot="1" x14ac:dyDescent="0.3">
      <c r="A62" s="51" t="s">
        <v>539</v>
      </c>
      <c r="B62" s="47"/>
      <c r="C62" s="47"/>
      <c r="D62" s="93"/>
      <c r="E62" s="249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3"/>
    </row>
    <row r="63" spans="1:34" ht="15.75" thickBot="1" x14ac:dyDescent="0.3">
      <c r="A63" s="56"/>
      <c r="B63" s="3" t="s">
        <v>540</v>
      </c>
      <c r="C63" s="3">
        <v>8</v>
      </c>
      <c r="D63" s="46" t="s">
        <v>259</v>
      </c>
      <c r="E63" s="37">
        <v>1</v>
      </c>
      <c r="F63" s="22">
        <v>2</v>
      </c>
      <c r="G63" s="22">
        <v>3</v>
      </c>
      <c r="H63" s="22">
        <v>4</v>
      </c>
      <c r="I63" s="22">
        <v>5</v>
      </c>
      <c r="J63" s="22">
        <v>6</v>
      </c>
      <c r="K63" s="22">
        <v>7</v>
      </c>
      <c r="L63" s="108">
        <v>8</v>
      </c>
      <c r="M63" s="277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9"/>
    </row>
    <row r="64" spans="1:34" ht="15.75" thickBot="1" x14ac:dyDescent="0.3">
      <c r="A64" s="44"/>
      <c r="B64" s="3" t="s">
        <v>541</v>
      </c>
      <c r="C64" s="3">
        <v>5</v>
      </c>
      <c r="D64" s="46" t="s">
        <v>259</v>
      </c>
      <c r="E64" s="37">
        <v>1</v>
      </c>
      <c r="F64" s="22">
        <v>2</v>
      </c>
      <c r="G64" s="22">
        <v>3</v>
      </c>
      <c r="H64" s="22">
        <v>4</v>
      </c>
      <c r="I64" s="22">
        <v>5</v>
      </c>
      <c r="J64" s="27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9"/>
    </row>
    <row r="65" spans="1:34" ht="15.75" thickBot="1" x14ac:dyDescent="0.3">
      <c r="A65" s="44"/>
      <c r="B65" s="3" t="s">
        <v>542</v>
      </c>
      <c r="C65" s="3">
        <v>10</v>
      </c>
      <c r="D65" s="46" t="s">
        <v>259</v>
      </c>
      <c r="E65" s="106">
        <v>1</v>
      </c>
      <c r="F65" s="107">
        <v>2</v>
      </c>
      <c r="G65" s="107">
        <v>3</v>
      </c>
      <c r="H65" s="107">
        <v>4</v>
      </c>
      <c r="I65" s="107">
        <v>5</v>
      </c>
      <c r="J65" s="23">
        <v>6</v>
      </c>
      <c r="K65" s="23">
        <v>7</v>
      </c>
      <c r="L65" s="23">
        <v>8</v>
      </c>
      <c r="M65" s="23">
        <v>9</v>
      </c>
      <c r="N65" s="23">
        <v>10</v>
      </c>
      <c r="O65" s="237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9"/>
    </row>
    <row r="66" spans="1:34" ht="15.75" thickBot="1" x14ac:dyDescent="0.3">
      <c r="A66" s="44"/>
      <c r="B66" s="3" t="s">
        <v>543</v>
      </c>
      <c r="C66" s="3">
        <v>5</v>
      </c>
      <c r="D66" s="46" t="s">
        <v>259</v>
      </c>
      <c r="E66" s="106">
        <v>1</v>
      </c>
      <c r="F66" s="107">
        <v>2</v>
      </c>
      <c r="G66" s="107">
        <v>3</v>
      </c>
      <c r="H66" s="107">
        <v>4</v>
      </c>
      <c r="I66" s="107">
        <v>5</v>
      </c>
      <c r="J66" s="237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9"/>
    </row>
    <row r="67" spans="1:34" ht="15.75" thickBot="1" x14ac:dyDescent="0.3">
      <c r="A67" s="44"/>
      <c r="B67" s="3" t="s">
        <v>544</v>
      </c>
      <c r="C67" s="3">
        <v>7</v>
      </c>
      <c r="D67" s="46" t="s">
        <v>259</v>
      </c>
      <c r="E67" s="37">
        <v>1</v>
      </c>
      <c r="F67" s="22">
        <v>2</v>
      </c>
      <c r="G67" s="22">
        <v>3</v>
      </c>
      <c r="H67" s="22">
        <v>4</v>
      </c>
      <c r="I67" s="22">
        <v>5</v>
      </c>
      <c r="J67" s="22">
        <v>6</v>
      </c>
      <c r="K67" s="22">
        <v>7</v>
      </c>
      <c r="L67" s="229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1"/>
    </row>
    <row r="68" spans="1:34" ht="15.75" thickBot="1" x14ac:dyDescent="0.3">
      <c r="A68" s="44"/>
      <c r="B68" s="3" t="s">
        <v>545</v>
      </c>
      <c r="C68" s="3">
        <v>6</v>
      </c>
      <c r="D68" s="46" t="s">
        <v>259</v>
      </c>
      <c r="E68" s="37">
        <v>1</v>
      </c>
      <c r="F68" s="22">
        <v>2</v>
      </c>
      <c r="G68" s="22">
        <v>3</v>
      </c>
      <c r="H68" s="22">
        <v>4</v>
      </c>
      <c r="I68" s="22">
        <v>5</v>
      </c>
      <c r="J68" s="22">
        <v>6</v>
      </c>
      <c r="K68" s="229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1"/>
    </row>
    <row r="69" spans="1:34" ht="15.75" thickBot="1" x14ac:dyDescent="0.3">
      <c r="A69" s="44"/>
      <c r="B69" s="3" t="s">
        <v>546</v>
      </c>
      <c r="C69" s="3">
        <v>7</v>
      </c>
      <c r="D69" s="46" t="s">
        <v>259</v>
      </c>
      <c r="E69" s="37">
        <v>1</v>
      </c>
      <c r="F69" s="22">
        <v>2</v>
      </c>
      <c r="G69" s="22">
        <v>3</v>
      </c>
      <c r="H69" s="22">
        <v>4</v>
      </c>
      <c r="I69" s="22">
        <v>5</v>
      </c>
      <c r="J69" s="22">
        <v>6</v>
      </c>
      <c r="K69" s="22">
        <v>7</v>
      </c>
      <c r="L69" s="229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1"/>
    </row>
    <row r="70" spans="1:34" ht="15.75" thickBot="1" x14ac:dyDescent="0.3">
      <c r="A70" s="44"/>
      <c r="B70" s="3" t="s">
        <v>547</v>
      </c>
      <c r="C70" s="3">
        <v>6</v>
      </c>
      <c r="D70" s="46" t="s">
        <v>259</v>
      </c>
      <c r="E70" s="37">
        <v>1</v>
      </c>
      <c r="F70" s="22">
        <v>2</v>
      </c>
      <c r="G70" s="22">
        <v>3</v>
      </c>
      <c r="H70" s="22">
        <v>4</v>
      </c>
      <c r="I70" s="22">
        <v>5</v>
      </c>
      <c r="J70" s="22">
        <v>6</v>
      </c>
      <c r="K70" s="229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1"/>
    </row>
    <row r="71" spans="1:34" ht="15.75" thickBot="1" x14ac:dyDescent="0.3">
      <c r="A71" s="44"/>
      <c r="B71" s="3" t="s">
        <v>548</v>
      </c>
      <c r="C71" s="3">
        <v>7</v>
      </c>
      <c r="D71" s="46" t="s">
        <v>259</v>
      </c>
      <c r="E71" s="37">
        <v>1</v>
      </c>
      <c r="F71" s="22">
        <v>2</v>
      </c>
      <c r="G71" s="22">
        <v>3</v>
      </c>
      <c r="H71" s="22">
        <v>4</v>
      </c>
      <c r="I71" s="22">
        <v>5</v>
      </c>
      <c r="J71" s="22">
        <v>6</v>
      </c>
      <c r="K71" s="22">
        <v>7</v>
      </c>
      <c r="L71" s="229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1"/>
    </row>
    <row r="72" spans="1:34" ht="15.75" thickBot="1" x14ac:dyDescent="0.3">
      <c r="A72" s="44"/>
      <c r="B72" s="3" t="s">
        <v>549</v>
      </c>
      <c r="C72" s="3">
        <v>6</v>
      </c>
      <c r="D72" s="46" t="s">
        <v>259</v>
      </c>
      <c r="E72" s="37">
        <v>1</v>
      </c>
      <c r="F72" s="22">
        <v>2</v>
      </c>
      <c r="G72" s="22">
        <v>3</v>
      </c>
      <c r="H72" s="22">
        <v>4</v>
      </c>
      <c r="I72" s="22">
        <v>5</v>
      </c>
      <c r="J72" s="22">
        <v>6</v>
      </c>
      <c r="K72" s="229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1"/>
    </row>
    <row r="73" spans="1:34" ht="15.75" thickBot="1" x14ac:dyDescent="0.3">
      <c r="A73" s="44"/>
      <c r="B73" s="3" t="s">
        <v>550</v>
      </c>
      <c r="C73" s="3">
        <v>7</v>
      </c>
      <c r="D73" s="46" t="s">
        <v>259</v>
      </c>
      <c r="E73" s="37">
        <v>1</v>
      </c>
      <c r="F73" s="22">
        <v>2</v>
      </c>
      <c r="G73" s="22">
        <v>3</v>
      </c>
      <c r="H73" s="22">
        <v>4</v>
      </c>
      <c r="I73" s="22">
        <v>5</v>
      </c>
      <c r="J73" s="24">
        <v>6</v>
      </c>
      <c r="K73" s="24">
        <v>7</v>
      </c>
      <c r="L73" s="229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1"/>
    </row>
    <row r="74" spans="1:34" ht="15.75" thickBot="1" x14ac:dyDescent="0.3">
      <c r="A74" s="44"/>
      <c r="B74" s="3" t="s">
        <v>551</v>
      </c>
      <c r="C74" s="3">
        <v>5</v>
      </c>
      <c r="D74" s="46" t="s">
        <v>259</v>
      </c>
      <c r="E74" s="37">
        <v>1</v>
      </c>
      <c r="F74" s="22">
        <v>2</v>
      </c>
      <c r="G74" s="22">
        <v>3</v>
      </c>
      <c r="H74" s="22">
        <v>4</v>
      </c>
      <c r="I74" s="22">
        <v>5</v>
      </c>
      <c r="J74" s="229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1"/>
    </row>
    <row r="75" spans="1:34" ht="15.75" thickBot="1" x14ac:dyDescent="0.3">
      <c r="A75" s="45"/>
      <c r="B75" s="34" t="s">
        <v>552</v>
      </c>
      <c r="C75" s="34">
        <v>8</v>
      </c>
      <c r="D75" s="46" t="s">
        <v>259</v>
      </c>
      <c r="E75" s="37">
        <v>1</v>
      </c>
      <c r="F75" s="22">
        <v>2</v>
      </c>
      <c r="G75" s="22">
        <v>3</v>
      </c>
      <c r="H75" s="22">
        <v>4</v>
      </c>
      <c r="I75" s="22">
        <v>5</v>
      </c>
      <c r="J75" s="22">
        <v>6</v>
      </c>
      <c r="K75" s="22">
        <v>7</v>
      </c>
      <c r="L75" s="22">
        <v>8</v>
      </c>
      <c r="M75" s="229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1"/>
    </row>
    <row r="76" spans="1:34" ht="15.75" thickBot="1" x14ac:dyDescent="0.3">
      <c r="A76" s="51" t="s">
        <v>553</v>
      </c>
      <c r="B76" s="47"/>
      <c r="C76" s="47"/>
      <c r="D76" s="48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8"/>
    </row>
    <row r="77" spans="1:34" ht="15.75" thickBot="1" x14ac:dyDescent="0.3">
      <c r="A77" s="56"/>
      <c r="B77" s="164" t="s">
        <v>554</v>
      </c>
      <c r="C77" s="164">
        <v>9</v>
      </c>
      <c r="D77" s="223" t="s">
        <v>259</v>
      </c>
      <c r="E77" s="199">
        <v>1</v>
      </c>
      <c r="F77" s="24">
        <v>2</v>
      </c>
      <c r="G77" s="24">
        <v>3</v>
      </c>
      <c r="H77" s="37">
        <v>4</v>
      </c>
      <c r="I77" s="24">
        <v>5</v>
      </c>
      <c r="J77" s="24">
        <v>6</v>
      </c>
      <c r="K77" s="199">
        <v>7</v>
      </c>
      <c r="L77" s="24">
        <v>8</v>
      </c>
      <c r="M77" s="24">
        <v>9</v>
      </c>
      <c r="N77" s="234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6"/>
    </row>
    <row r="78" spans="1:34" s="163" customFormat="1" ht="15.75" thickBot="1" x14ac:dyDescent="0.3">
      <c r="A78" s="33"/>
      <c r="B78" s="164" t="s">
        <v>967</v>
      </c>
      <c r="C78" s="164">
        <v>5</v>
      </c>
      <c r="D78" s="223" t="s">
        <v>259</v>
      </c>
      <c r="E78" s="222">
        <v>1</v>
      </c>
      <c r="F78" s="24">
        <v>2</v>
      </c>
      <c r="G78" s="24">
        <v>3</v>
      </c>
      <c r="H78" s="222">
        <v>4</v>
      </c>
      <c r="I78" s="24">
        <v>5</v>
      </c>
      <c r="J78" s="234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6"/>
    </row>
    <row r="79" spans="1:34" ht="15.75" thickBot="1" x14ac:dyDescent="0.3">
      <c r="A79" s="51" t="s">
        <v>555</v>
      </c>
      <c r="B79" s="47"/>
      <c r="C79" s="47"/>
      <c r="D79" s="93"/>
      <c r="E79" s="249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3"/>
    </row>
    <row r="80" spans="1:34" ht="15.75" thickBot="1" x14ac:dyDescent="0.3">
      <c r="A80" s="56"/>
      <c r="B80" s="3" t="s">
        <v>556</v>
      </c>
      <c r="C80" s="3">
        <v>5</v>
      </c>
      <c r="D80" s="46" t="s">
        <v>258</v>
      </c>
      <c r="E80" s="37">
        <v>1</v>
      </c>
      <c r="F80" s="22">
        <v>2</v>
      </c>
      <c r="G80" s="22">
        <v>3</v>
      </c>
      <c r="H80" s="22">
        <v>4</v>
      </c>
      <c r="I80" s="22">
        <v>5</v>
      </c>
      <c r="J80" s="229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1"/>
    </row>
    <row r="81" spans="1:34" ht="15.75" thickBot="1" x14ac:dyDescent="0.3">
      <c r="A81" s="44"/>
      <c r="B81" s="3" t="s">
        <v>557</v>
      </c>
      <c r="C81" s="3">
        <v>5</v>
      </c>
      <c r="D81" s="46" t="s">
        <v>258</v>
      </c>
      <c r="E81" s="37">
        <v>1</v>
      </c>
      <c r="F81" s="22">
        <v>2</v>
      </c>
      <c r="G81" s="22">
        <v>3</v>
      </c>
      <c r="H81" s="22">
        <v>4</v>
      </c>
      <c r="I81" s="22">
        <v>5</v>
      </c>
      <c r="J81" s="229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1"/>
    </row>
    <row r="82" spans="1:34" ht="15.75" thickBot="1" x14ac:dyDescent="0.3">
      <c r="A82" s="44"/>
      <c r="B82" s="3" t="s">
        <v>558</v>
      </c>
      <c r="C82" s="3">
        <v>5</v>
      </c>
      <c r="D82" s="46" t="s">
        <v>258</v>
      </c>
      <c r="E82" s="37">
        <v>1</v>
      </c>
      <c r="F82" s="22">
        <v>2</v>
      </c>
      <c r="G82" s="22">
        <v>3</v>
      </c>
      <c r="H82" s="22">
        <v>4</v>
      </c>
      <c r="I82" s="22">
        <v>5</v>
      </c>
      <c r="J82" s="229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1"/>
    </row>
    <row r="83" spans="1:34" ht="15.75" thickBot="1" x14ac:dyDescent="0.3">
      <c r="A83" s="49" t="s">
        <v>61</v>
      </c>
      <c r="B83" s="3" t="s">
        <v>559</v>
      </c>
      <c r="C83" s="3">
        <v>5</v>
      </c>
      <c r="D83" s="46" t="s">
        <v>258</v>
      </c>
      <c r="E83" s="70">
        <v>1</v>
      </c>
      <c r="F83" s="23">
        <v>2</v>
      </c>
      <c r="G83" s="70">
        <v>3</v>
      </c>
      <c r="H83" s="23">
        <v>4</v>
      </c>
      <c r="I83" s="70">
        <v>5</v>
      </c>
      <c r="J83" s="237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9"/>
    </row>
    <row r="84" spans="1:34" ht="15.75" thickBot="1" x14ac:dyDescent="0.3">
      <c r="A84" s="44"/>
      <c r="B84" s="3" t="s">
        <v>560</v>
      </c>
      <c r="C84" s="3">
        <v>6</v>
      </c>
      <c r="D84" s="46" t="s">
        <v>258</v>
      </c>
      <c r="E84" s="37">
        <v>1</v>
      </c>
      <c r="F84" s="22">
        <v>2</v>
      </c>
      <c r="G84" s="37">
        <v>3</v>
      </c>
      <c r="H84" s="22">
        <v>4</v>
      </c>
      <c r="I84" s="37">
        <v>5</v>
      </c>
      <c r="J84" s="22">
        <v>6</v>
      </c>
      <c r="K84" s="229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1"/>
    </row>
    <row r="85" spans="1:34" ht="15.75" thickBot="1" x14ac:dyDescent="0.3">
      <c r="A85" s="50" t="s">
        <v>61</v>
      </c>
      <c r="B85" s="34" t="s">
        <v>561</v>
      </c>
      <c r="C85" s="34">
        <v>4</v>
      </c>
      <c r="D85" s="46" t="s">
        <v>258</v>
      </c>
      <c r="E85" s="70">
        <v>1</v>
      </c>
      <c r="F85" s="23">
        <v>2</v>
      </c>
      <c r="G85" s="70">
        <v>3</v>
      </c>
      <c r="H85" s="23">
        <v>4</v>
      </c>
      <c r="I85" s="237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9"/>
    </row>
    <row r="86" spans="1:34" ht="15.75" thickBot="1" x14ac:dyDescent="0.3">
      <c r="A86" s="51" t="s">
        <v>562</v>
      </c>
      <c r="B86" s="47"/>
      <c r="C86" s="47"/>
      <c r="D86" s="93"/>
      <c r="E86" s="249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3"/>
    </row>
    <row r="87" spans="1:34" ht="15.75" thickBot="1" x14ac:dyDescent="0.3">
      <c r="A87" s="56"/>
      <c r="B87" s="3" t="s">
        <v>563</v>
      </c>
      <c r="C87" s="3">
        <v>11</v>
      </c>
      <c r="D87" s="46" t="s">
        <v>258</v>
      </c>
      <c r="E87" s="37">
        <v>1</v>
      </c>
      <c r="F87" s="22">
        <v>2</v>
      </c>
      <c r="G87" s="37">
        <v>3</v>
      </c>
      <c r="H87" s="22">
        <v>4</v>
      </c>
      <c r="I87" s="37">
        <v>5</v>
      </c>
      <c r="J87" s="22">
        <v>6</v>
      </c>
      <c r="K87" s="22">
        <v>7</v>
      </c>
      <c r="L87" s="37">
        <v>8</v>
      </c>
      <c r="M87" s="22">
        <v>9</v>
      </c>
      <c r="N87" s="22">
        <v>10</v>
      </c>
      <c r="O87" s="37">
        <v>11</v>
      </c>
      <c r="P87" s="229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1"/>
    </row>
    <row r="88" spans="1:34" ht="15.75" thickBot="1" x14ac:dyDescent="0.3">
      <c r="A88" s="44"/>
      <c r="B88" s="3" t="s">
        <v>564</v>
      </c>
      <c r="C88" s="3">
        <v>7</v>
      </c>
      <c r="D88" s="46" t="s">
        <v>258</v>
      </c>
      <c r="E88" s="37">
        <v>1</v>
      </c>
      <c r="F88" s="22">
        <v>2</v>
      </c>
      <c r="G88" s="37">
        <v>3</v>
      </c>
      <c r="H88" s="22">
        <v>4</v>
      </c>
      <c r="I88" s="37">
        <v>5</v>
      </c>
      <c r="J88" s="22">
        <v>6</v>
      </c>
      <c r="K88" s="37">
        <v>7</v>
      </c>
      <c r="L88" s="229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1"/>
    </row>
    <row r="89" spans="1:34" ht="15.75" thickBot="1" x14ac:dyDescent="0.3">
      <c r="A89" s="44"/>
      <c r="B89" s="3" t="s">
        <v>565</v>
      </c>
      <c r="C89" s="3">
        <v>6</v>
      </c>
      <c r="D89" s="46" t="s">
        <v>258</v>
      </c>
      <c r="E89" s="37">
        <v>1</v>
      </c>
      <c r="F89" s="22">
        <v>2</v>
      </c>
      <c r="G89" s="37">
        <v>3</v>
      </c>
      <c r="H89" s="22">
        <v>4</v>
      </c>
      <c r="I89" s="37">
        <v>5</v>
      </c>
      <c r="J89" s="22">
        <v>6</v>
      </c>
      <c r="K89" s="229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1"/>
    </row>
    <row r="90" spans="1:34" ht="15.75" thickBot="1" x14ac:dyDescent="0.3">
      <c r="A90" s="44"/>
      <c r="B90" s="3" t="s">
        <v>566</v>
      </c>
      <c r="C90" s="3">
        <v>7</v>
      </c>
      <c r="D90" s="46" t="s">
        <v>258</v>
      </c>
      <c r="E90" s="200">
        <v>1</v>
      </c>
      <c r="F90" s="64">
        <v>2</v>
      </c>
      <c r="G90" s="200">
        <v>3</v>
      </c>
      <c r="H90" s="64">
        <v>4</v>
      </c>
      <c r="I90" s="200">
        <v>5</v>
      </c>
      <c r="J90" s="64">
        <v>6</v>
      </c>
      <c r="K90" s="200">
        <v>7</v>
      </c>
      <c r="L90" s="229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1"/>
    </row>
    <row r="91" spans="1:34" ht="15.75" thickBot="1" x14ac:dyDescent="0.3">
      <c r="A91" s="44"/>
      <c r="B91" s="3" t="s">
        <v>567</v>
      </c>
      <c r="C91" s="3">
        <v>8</v>
      </c>
      <c r="D91" s="46" t="s">
        <v>258</v>
      </c>
      <c r="E91" s="22">
        <v>1</v>
      </c>
      <c r="F91" s="64">
        <v>2</v>
      </c>
      <c r="G91" s="22">
        <v>3</v>
      </c>
      <c r="H91" s="22">
        <v>4</v>
      </c>
      <c r="I91" s="64">
        <v>5</v>
      </c>
      <c r="J91" s="22">
        <v>6</v>
      </c>
      <c r="K91" s="22">
        <v>7</v>
      </c>
      <c r="L91" s="64">
        <v>8</v>
      </c>
      <c r="M91" s="229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1"/>
    </row>
    <row r="92" spans="1:34" ht="15.75" thickBot="1" x14ac:dyDescent="0.3">
      <c r="A92" s="44"/>
      <c r="B92" s="3" t="s">
        <v>568</v>
      </c>
      <c r="C92" s="3">
        <v>4</v>
      </c>
      <c r="D92" s="46" t="s">
        <v>258</v>
      </c>
      <c r="E92" s="22">
        <v>1</v>
      </c>
      <c r="F92" s="22">
        <v>2</v>
      </c>
      <c r="G92" s="22">
        <v>3</v>
      </c>
      <c r="H92" s="22">
        <v>4</v>
      </c>
      <c r="I92" s="229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1"/>
    </row>
    <row r="93" spans="1:34" ht="15.75" thickBot="1" x14ac:dyDescent="0.3">
      <c r="A93" s="44"/>
      <c r="B93" s="3" t="s">
        <v>569</v>
      </c>
      <c r="C93" s="3">
        <v>4</v>
      </c>
      <c r="D93" s="46" t="s">
        <v>258</v>
      </c>
      <c r="E93" s="22">
        <v>1</v>
      </c>
      <c r="F93" s="22">
        <v>2</v>
      </c>
      <c r="G93" s="22">
        <v>3</v>
      </c>
      <c r="H93" s="22">
        <v>4</v>
      </c>
      <c r="I93" s="229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1"/>
    </row>
    <row r="94" spans="1:34" ht="15.75" thickBot="1" x14ac:dyDescent="0.3">
      <c r="A94" s="45"/>
      <c r="B94" s="34" t="s">
        <v>570</v>
      </c>
      <c r="C94" s="34">
        <v>3</v>
      </c>
      <c r="D94" s="46" t="s">
        <v>258</v>
      </c>
      <c r="E94" s="64">
        <v>1</v>
      </c>
      <c r="F94" s="64">
        <v>2</v>
      </c>
      <c r="G94" s="64">
        <v>3</v>
      </c>
      <c r="H94" s="229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1"/>
    </row>
    <row r="95" spans="1:34" ht="15.75" thickBot="1" x14ac:dyDescent="0.3">
      <c r="A95" s="51" t="s">
        <v>571</v>
      </c>
      <c r="B95" s="47"/>
      <c r="C95" s="47"/>
      <c r="D95" s="93"/>
      <c r="E95" s="249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  <c r="AA95" s="232"/>
      <c r="AB95" s="232"/>
      <c r="AC95" s="232"/>
      <c r="AD95" s="232"/>
      <c r="AE95" s="232"/>
      <c r="AF95" s="232"/>
      <c r="AG95" s="232"/>
      <c r="AH95" s="233"/>
    </row>
    <row r="96" spans="1:34" ht="15.75" thickBot="1" x14ac:dyDescent="0.3">
      <c r="A96" s="66" t="s">
        <v>951</v>
      </c>
      <c r="B96" s="3" t="s">
        <v>572</v>
      </c>
      <c r="C96" s="3">
        <v>8</v>
      </c>
      <c r="D96" s="46" t="s">
        <v>260</v>
      </c>
      <c r="E96" s="145">
        <v>1</v>
      </c>
      <c r="F96" s="145">
        <v>2</v>
      </c>
      <c r="G96" s="145">
        <v>3</v>
      </c>
      <c r="H96" s="145">
        <v>4</v>
      </c>
      <c r="I96" s="145">
        <v>5</v>
      </c>
      <c r="J96" s="145">
        <v>6</v>
      </c>
      <c r="K96" s="145">
        <v>7</v>
      </c>
      <c r="L96" s="145">
        <v>8</v>
      </c>
      <c r="M96" s="229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1"/>
    </row>
    <row r="97" spans="1:34" ht="15.75" thickBot="1" x14ac:dyDescent="0.3">
      <c r="A97" s="66"/>
      <c r="B97" s="3" t="s">
        <v>573</v>
      </c>
      <c r="C97" s="3">
        <v>7</v>
      </c>
      <c r="D97" s="46" t="s">
        <v>260</v>
      </c>
      <c r="E97" s="145">
        <v>1</v>
      </c>
      <c r="F97" s="145">
        <v>2</v>
      </c>
      <c r="G97" s="145">
        <v>3</v>
      </c>
      <c r="H97" s="145">
        <v>4</v>
      </c>
      <c r="I97" s="145">
        <v>5</v>
      </c>
      <c r="J97" s="145">
        <v>6</v>
      </c>
      <c r="K97" s="145">
        <v>7</v>
      </c>
      <c r="L97" s="229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1"/>
    </row>
    <row r="98" spans="1:34" ht="15.75" thickBot="1" x14ac:dyDescent="0.3">
      <c r="A98" s="66"/>
      <c r="B98" s="3" t="s">
        <v>574</v>
      </c>
      <c r="C98" s="3">
        <v>10</v>
      </c>
      <c r="D98" s="46" t="s">
        <v>260</v>
      </c>
      <c r="E98" s="145">
        <v>1</v>
      </c>
      <c r="F98" s="145">
        <v>2</v>
      </c>
      <c r="G98" s="145">
        <v>3</v>
      </c>
      <c r="H98" s="145">
        <v>4</v>
      </c>
      <c r="I98" s="145">
        <v>5</v>
      </c>
      <c r="J98" s="145">
        <v>6</v>
      </c>
      <c r="K98" s="145">
        <v>7</v>
      </c>
      <c r="L98" s="145">
        <v>8</v>
      </c>
      <c r="M98" s="145">
        <v>9</v>
      </c>
      <c r="N98" s="145">
        <v>10</v>
      </c>
      <c r="O98" s="229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1"/>
    </row>
    <row r="99" spans="1:34" ht="15.75" thickBot="1" x14ac:dyDescent="0.3">
      <c r="A99" s="66"/>
      <c r="B99" s="3" t="s">
        <v>575</v>
      </c>
      <c r="C99" s="3">
        <v>5</v>
      </c>
      <c r="D99" s="46" t="s">
        <v>260</v>
      </c>
      <c r="E99" s="145">
        <v>1</v>
      </c>
      <c r="F99" s="145">
        <v>2</v>
      </c>
      <c r="G99" s="145">
        <v>3</v>
      </c>
      <c r="H99" s="145">
        <v>4</v>
      </c>
      <c r="I99" s="145">
        <v>5</v>
      </c>
      <c r="J99" s="229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1"/>
    </row>
    <row r="100" spans="1:34" ht="15.75" thickBot="1" x14ac:dyDescent="0.3">
      <c r="A100" s="66"/>
      <c r="B100" s="3" t="s">
        <v>576</v>
      </c>
      <c r="C100" s="3">
        <v>4</v>
      </c>
      <c r="D100" s="46" t="s">
        <v>260</v>
      </c>
      <c r="E100" s="145">
        <v>1</v>
      </c>
      <c r="F100" s="145">
        <v>2</v>
      </c>
      <c r="G100" s="145">
        <v>3</v>
      </c>
      <c r="H100" s="145">
        <v>4</v>
      </c>
      <c r="I100" s="229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1"/>
    </row>
    <row r="101" spans="1:34" ht="15.75" thickBot="1" x14ac:dyDescent="0.3">
      <c r="A101" s="66"/>
      <c r="B101" s="3" t="s">
        <v>577</v>
      </c>
      <c r="C101" s="165">
        <v>4</v>
      </c>
      <c r="D101" s="46" t="s">
        <v>260</v>
      </c>
      <c r="E101" s="145">
        <v>1</v>
      </c>
      <c r="F101" s="145">
        <v>2</v>
      </c>
      <c r="G101" s="145">
        <v>3</v>
      </c>
      <c r="H101" s="145">
        <v>4</v>
      </c>
      <c r="I101" s="229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1"/>
    </row>
    <row r="102" spans="1:34" ht="15.75" thickBot="1" x14ac:dyDescent="0.3">
      <c r="A102" s="66"/>
      <c r="B102" s="3" t="s">
        <v>578</v>
      </c>
      <c r="C102" s="165">
        <v>7</v>
      </c>
      <c r="D102" s="46" t="s">
        <v>260</v>
      </c>
      <c r="E102" s="145">
        <v>1</v>
      </c>
      <c r="F102" s="145">
        <v>2</v>
      </c>
      <c r="G102" s="145">
        <v>3</v>
      </c>
      <c r="H102" s="145">
        <v>4</v>
      </c>
      <c r="I102" s="145">
        <v>5</v>
      </c>
      <c r="J102" s="145">
        <v>6</v>
      </c>
      <c r="K102" s="145">
        <v>7</v>
      </c>
      <c r="L102" s="234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6"/>
    </row>
    <row r="103" spans="1:34" ht="15.75" thickBot="1" x14ac:dyDescent="0.3">
      <c r="A103" s="66"/>
      <c r="B103" s="3" t="s">
        <v>579</v>
      </c>
      <c r="C103" s="165">
        <v>6</v>
      </c>
      <c r="D103" s="46" t="s">
        <v>260</v>
      </c>
      <c r="E103" s="145">
        <v>1</v>
      </c>
      <c r="F103" s="145">
        <v>2</v>
      </c>
      <c r="G103" s="145">
        <v>3</v>
      </c>
      <c r="H103" s="145">
        <v>4</v>
      </c>
      <c r="I103" s="145">
        <v>5</v>
      </c>
      <c r="J103" s="145">
        <v>6</v>
      </c>
      <c r="K103" s="234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6"/>
    </row>
    <row r="104" spans="1:34" ht="15.75" thickBot="1" x14ac:dyDescent="0.3">
      <c r="A104" s="66"/>
      <c r="B104" s="3" t="s">
        <v>580</v>
      </c>
      <c r="C104" s="165">
        <v>7</v>
      </c>
      <c r="D104" s="46" t="s">
        <v>260</v>
      </c>
      <c r="E104" s="145">
        <v>1</v>
      </c>
      <c r="F104" s="145">
        <v>2</v>
      </c>
      <c r="G104" s="145">
        <v>3</v>
      </c>
      <c r="H104" s="145">
        <v>4</v>
      </c>
      <c r="I104" s="145">
        <v>5</v>
      </c>
      <c r="J104" s="145">
        <v>6</v>
      </c>
      <c r="K104" s="145">
        <v>7</v>
      </c>
      <c r="L104" s="277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9"/>
    </row>
    <row r="105" spans="1:34" ht="15.75" thickBot="1" x14ac:dyDescent="0.3">
      <c r="A105" s="66"/>
      <c r="B105" s="3" t="s">
        <v>581</v>
      </c>
      <c r="C105" s="165">
        <v>9</v>
      </c>
      <c r="D105" s="46" t="s">
        <v>260</v>
      </c>
      <c r="E105" s="145">
        <v>1</v>
      </c>
      <c r="F105" s="145">
        <v>2</v>
      </c>
      <c r="G105" s="145">
        <v>3</v>
      </c>
      <c r="H105" s="145">
        <v>4</v>
      </c>
      <c r="I105" s="145">
        <v>5</v>
      </c>
      <c r="J105" s="145">
        <v>6</v>
      </c>
      <c r="K105" s="145">
        <v>7</v>
      </c>
      <c r="L105" s="145">
        <v>8</v>
      </c>
      <c r="M105" s="145">
        <v>9</v>
      </c>
      <c r="N105" s="229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1"/>
    </row>
    <row r="106" spans="1:34" ht="15.75" thickBot="1" x14ac:dyDescent="0.3">
      <c r="A106" s="66"/>
      <c r="B106" s="3" t="s">
        <v>582</v>
      </c>
      <c r="C106" s="165">
        <v>10</v>
      </c>
      <c r="D106" s="46" t="s">
        <v>260</v>
      </c>
      <c r="E106" s="145">
        <v>1</v>
      </c>
      <c r="F106" s="145">
        <v>2</v>
      </c>
      <c r="G106" s="145">
        <v>3</v>
      </c>
      <c r="H106" s="145">
        <v>4</v>
      </c>
      <c r="I106" s="145">
        <v>5</v>
      </c>
      <c r="J106" s="145">
        <v>6</v>
      </c>
      <c r="K106" s="145">
        <v>7</v>
      </c>
      <c r="L106" s="145">
        <v>8</v>
      </c>
      <c r="M106" s="145">
        <v>9</v>
      </c>
      <c r="N106" s="145">
        <v>10</v>
      </c>
      <c r="O106" s="229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1"/>
    </row>
    <row r="107" spans="1:34" ht="15.75" thickBot="1" x14ac:dyDescent="0.3">
      <c r="A107" s="66"/>
      <c r="B107" s="3" t="s">
        <v>583</v>
      </c>
      <c r="C107" s="165">
        <v>2</v>
      </c>
      <c r="D107" s="46" t="s">
        <v>260</v>
      </c>
      <c r="E107" s="145">
        <v>1</v>
      </c>
      <c r="F107" s="145">
        <v>2</v>
      </c>
      <c r="G107" s="234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6"/>
    </row>
    <row r="108" spans="1:34" ht="15.75" thickBot="1" x14ac:dyDescent="0.3">
      <c r="A108" s="66"/>
      <c r="B108" s="3" t="s">
        <v>584</v>
      </c>
      <c r="C108" s="165">
        <v>4</v>
      </c>
      <c r="D108" s="46" t="s">
        <v>260</v>
      </c>
      <c r="E108" s="145">
        <v>1</v>
      </c>
      <c r="F108" s="145">
        <v>2</v>
      </c>
      <c r="G108" s="145">
        <v>3</v>
      </c>
      <c r="H108" s="145">
        <v>4</v>
      </c>
      <c r="I108" s="229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1"/>
    </row>
    <row r="109" spans="1:34" ht="15.75" thickBot="1" x14ac:dyDescent="0.3">
      <c r="A109" s="66"/>
      <c r="B109" s="3" t="s">
        <v>947</v>
      </c>
      <c r="C109" s="165">
        <v>5</v>
      </c>
      <c r="D109" s="46" t="s">
        <v>260</v>
      </c>
      <c r="E109" s="184">
        <v>1</v>
      </c>
      <c r="F109" s="184">
        <v>2</v>
      </c>
      <c r="G109" s="184">
        <v>3</v>
      </c>
      <c r="H109" s="184">
        <v>4</v>
      </c>
      <c r="I109" s="145">
        <v>5</v>
      </c>
      <c r="J109" s="230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6"/>
    </row>
    <row r="110" spans="1:34" ht="15.75" thickBot="1" x14ac:dyDescent="0.3">
      <c r="A110" s="66"/>
      <c r="B110" s="3" t="s">
        <v>585</v>
      </c>
      <c r="C110" s="165">
        <v>6</v>
      </c>
      <c r="D110" s="46" t="s">
        <v>260</v>
      </c>
      <c r="E110" s="145">
        <v>1</v>
      </c>
      <c r="F110" s="145">
        <v>2</v>
      </c>
      <c r="G110" s="145">
        <v>3</v>
      </c>
      <c r="H110" s="145">
        <v>4</v>
      </c>
      <c r="I110" s="145">
        <v>5</v>
      </c>
      <c r="J110" s="145">
        <v>6</v>
      </c>
      <c r="K110" s="234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6"/>
    </row>
    <row r="111" spans="1:34" ht="15.75" thickBot="1" x14ac:dyDescent="0.3">
      <c r="A111" s="66"/>
      <c r="B111" s="3" t="s">
        <v>586</v>
      </c>
      <c r="C111" s="165">
        <v>7</v>
      </c>
      <c r="D111" s="46" t="s">
        <v>260</v>
      </c>
      <c r="E111" s="145">
        <v>1</v>
      </c>
      <c r="F111" s="145">
        <v>2</v>
      </c>
      <c r="G111" s="145">
        <v>3</v>
      </c>
      <c r="H111" s="145">
        <v>4</v>
      </c>
      <c r="I111" s="145">
        <v>5</v>
      </c>
      <c r="J111" s="145">
        <v>6</v>
      </c>
      <c r="K111" s="145">
        <v>7</v>
      </c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1"/>
    </row>
    <row r="112" spans="1:34" ht="15.75" thickBot="1" x14ac:dyDescent="0.3">
      <c r="A112" s="66"/>
      <c r="B112" s="3" t="s">
        <v>587</v>
      </c>
      <c r="C112" s="165">
        <v>8</v>
      </c>
      <c r="D112" s="46" t="s">
        <v>260</v>
      </c>
      <c r="E112" s="145">
        <v>1</v>
      </c>
      <c r="F112" s="145">
        <v>2</v>
      </c>
      <c r="G112" s="145">
        <v>3</v>
      </c>
      <c r="H112" s="145">
        <v>4</v>
      </c>
      <c r="I112" s="145">
        <v>5</v>
      </c>
      <c r="J112" s="145">
        <v>6</v>
      </c>
      <c r="K112" s="145">
        <v>7</v>
      </c>
      <c r="L112" s="145">
        <v>8</v>
      </c>
      <c r="M112" s="234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6"/>
    </row>
    <row r="113" spans="1:34" ht="15.75" thickBot="1" x14ac:dyDescent="0.3">
      <c r="A113" s="66"/>
      <c r="B113" s="3" t="s">
        <v>588</v>
      </c>
      <c r="C113" s="165">
        <v>7</v>
      </c>
      <c r="D113" s="46" t="s">
        <v>260</v>
      </c>
      <c r="E113" s="145">
        <v>1</v>
      </c>
      <c r="F113" s="145">
        <v>2</v>
      </c>
      <c r="G113" s="145">
        <v>3</v>
      </c>
      <c r="H113" s="145">
        <v>4</v>
      </c>
      <c r="I113" s="145">
        <v>5</v>
      </c>
      <c r="J113" s="145">
        <v>6</v>
      </c>
      <c r="K113" s="145">
        <v>7</v>
      </c>
      <c r="L113" s="234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6"/>
    </row>
    <row r="114" spans="1:34" ht="15.75" thickBot="1" x14ac:dyDescent="0.3">
      <c r="A114" s="66"/>
      <c r="B114" s="3" t="s">
        <v>589</v>
      </c>
      <c r="C114" s="165">
        <v>7</v>
      </c>
      <c r="D114" s="46" t="s">
        <v>260</v>
      </c>
      <c r="E114" s="145">
        <v>1</v>
      </c>
      <c r="F114" s="145">
        <v>2</v>
      </c>
      <c r="G114" s="145">
        <v>3</v>
      </c>
      <c r="H114" s="145">
        <v>4</v>
      </c>
      <c r="I114" s="145">
        <v>5</v>
      </c>
      <c r="J114" s="145">
        <v>6</v>
      </c>
      <c r="K114" s="145">
        <v>7</v>
      </c>
      <c r="L114" s="234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6"/>
    </row>
    <row r="115" spans="1:34" ht="15.75" thickBot="1" x14ac:dyDescent="0.3">
      <c r="A115" s="66"/>
      <c r="B115" s="3" t="s">
        <v>590</v>
      </c>
      <c r="C115" s="165">
        <v>9</v>
      </c>
      <c r="D115" s="46" t="s">
        <v>260</v>
      </c>
      <c r="E115" s="145">
        <v>1</v>
      </c>
      <c r="F115" s="145">
        <v>2</v>
      </c>
      <c r="G115" s="145">
        <v>3</v>
      </c>
      <c r="H115" s="145">
        <v>4</v>
      </c>
      <c r="I115" s="145">
        <v>5</v>
      </c>
      <c r="J115" s="145">
        <v>6</v>
      </c>
      <c r="K115" s="145">
        <v>7</v>
      </c>
      <c r="L115" s="145">
        <v>8</v>
      </c>
      <c r="M115" s="145">
        <v>9</v>
      </c>
      <c r="N115" s="229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1"/>
    </row>
    <row r="116" spans="1:34" ht="15.75" thickBot="1" x14ac:dyDescent="0.3">
      <c r="A116" s="66"/>
      <c r="B116" s="3" t="s">
        <v>591</v>
      </c>
      <c r="C116" s="165">
        <v>9</v>
      </c>
      <c r="D116" s="46" t="s">
        <v>260</v>
      </c>
      <c r="E116" s="145">
        <v>1</v>
      </c>
      <c r="F116" s="145">
        <v>2</v>
      </c>
      <c r="G116" s="145">
        <v>3</v>
      </c>
      <c r="H116" s="145">
        <v>4</v>
      </c>
      <c r="I116" s="145">
        <v>5</v>
      </c>
      <c r="J116" s="145">
        <v>6</v>
      </c>
      <c r="K116" s="145">
        <v>7</v>
      </c>
      <c r="L116" s="145">
        <v>8</v>
      </c>
      <c r="M116" s="145">
        <v>9</v>
      </c>
      <c r="N116" s="229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1"/>
    </row>
    <row r="117" spans="1:34" ht="15.75" thickBot="1" x14ac:dyDescent="0.3">
      <c r="A117" s="66"/>
      <c r="B117" s="3" t="s">
        <v>592</v>
      </c>
      <c r="C117" s="165">
        <v>3</v>
      </c>
      <c r="D117" s="46" t="s">
        <v>260</v>
      </c>
      <c r="E117" s="145">
        <v>1</v>
      </c>
      <c r="F117" s="145">
        <v>2</v>
      </c>
      <c r="G117" s="145">
        <v>3</v>
      </c>
      <c r="H117" s="229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1"/>
    </row>
    <row r="118" spans="1:34" ht="15.75" thickBot="1" x14ac:dyDescent="0.3">
      <c r="A118" s="185"/>
      <c r="B118" s="34" t="s">
        <v>593</v>
      </c>
      <c r="C118" s="34">
        <v>4</v>
      </c>
      <c r="D118" s="59" t="s">
        <v>260</v>
      </c>
      <c r="E118" s="145">
        <v>1</v>
      </c>
      <c r="F118" s="145">
        <v>2</v>
      </c>
      <c r="G118" s="145">
        <v>3</v>
      </c>
      <c r="H118" s="145">
        <v>4</v>
      </c>
      <c r="I118" s="229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1"/>
    </row>
    <row r="119" spans="1:34" ht="15.75" thickBot="1" x14ac:dyDescent="0.3">
      <c r="A119" s="13" t="s">
        <v>594</v>
      </c>
      <c r="D119" s="46"/>
      <c r="E119" s="249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3"/>
    </row>
    <row r="120" spans="1:34" ht="15.75" thickBot="1" x14ac:dyDescent="0.3">
      <c r="B120" t="s">
        <v>595</v>
      </c>
      <c r="C120">
        <v>3</v>
      </c>
      <c r="D120" s="46" t="s">
        <v>257</v>
      </c>
      <c r="E120" s="64">
        <v>1</v>
      </c>
      <c r="F120" s="64">
        <v>2</v>
      </c>
      <c r="G120" s="64">
        <v>3</v>
      </c>
      <c r="H120" s="229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1"/>
    </row>
    <row r="121" spans="1:34" ht="15.75" thickBot="1" x14ac:dyDescent="0.3">
      <c r="A121" s="12"/>
      <c r="B121" t="s">
        <v>596</v>
      </c>
      <c r="C121">
        <v>3</v>
      </c>
      <c r="D121" s="46" t="s">
        <v>257</v>
      </c>
      <c r="E121" s="22">
        <v>1</v>
      </c>
      <c r="F121" s="22">
        <v>2</v>
      </c>
      <c r="G121" s="22">
        <v>3</v>
      </c>
      <c r="H121" s="229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1"/>
    </row>
    <row r="122" spans="1:34" ht="15.75" thickBot="1" x14ac:dyDescent="0.3">
      <c r="A122" s="12"/>
      <c r="B122" t="s">
        <v>597</v>
      </c>
      <c r="C122">
        <v>3</v>
      </c>
      <c r="D122" s="46" t="s">
        <v>257</v>
      </c>
      <c r="E122" s="22">
        <v>1</v>
      </c>
      <c r="F122" s="22">
        <v>2</v>
      </c>
      <c r="G122" s="22">
        <v>3</v>
      </c>
      <c r="H122" s="229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1"/>
    </row>
    <row r="123" spans="1:34" ht="15.75" thickBot="1" x14ac:dyDescent="0.3">
      <c r="A123" s="12"/>
      <c r="B123" t="s">
        <v>598</v>
      </c>
      <c r="C123">
        <v>3</v>
      </c>
      <c r="D123" s="46" t="s">
        <v>257</v>
      </c>
      <c r="E123" s="64">
        <v>1</v>
      </c>
      <c r="F123" s="64">
        <v>2</v>
      </c>
      <c r="G123" s="64">
        <v>3</v>
      </c>
      <c r="H123" s="229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1"/>
    </row>
    <row r="124" spans="1:34" ht="15.75" thickBot="1" x14ac:dyDescent="0.3">
      <c r="A124" s="12"/>
      <c r="B124" t="s">
        <v>599</v>
      </c>
      <c r="C124">
        <v>3</v>
      </c>
      <c r="D124" s="46" t="s">
        <v>257</v>
      </c>
      <c r="E124" s="22">
        <v>1</v>
      </c>
      <c r="F124" s="22">
        <v>2</v>
      </c>
      <c r="G124" s="22">
        <v>3</v>
      </c>
      <c r="H124" s="229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1"/>
    </row>
    <row r="125" spans="1:34" ht="15.75" thickBot="1" x14ac:dyDescent="0.3">
      <c r="A125" s="12"/>
      <c r="B125" t="s">
        <v>600</v>
      </c>
      <c r="C125">
        <v>3</v>
      </c>
      <c r="D125" s="46" t="s">
        <v>257</v>
      </c>
      <c r="E125" s="64">
        <v>1</v>
      </c>
      <c r="F125" s="64">
        <v>2</v>
      </c>
      <c r="G125" s="64">
        <v>3</v>
      </c>
      <c r="H125" s="229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1"/>
    </row>
    <row r="126" spans="1:34" ht="15.75" thickBot="1" x14ac:dyDescent="0.3">
      <c r="A126" s="12"/>
      <c r="B126" t="s">
        <v>601</v>
      </c>
      <c r="C126">
        <v>3</v>
      </c>
      <c r="D126" s="46" t="s">
        <v>257</v>
      </c>
      <c r="E126" s="61">
        <v>1</v>
      </c>
      <c r="F126" s="61">
        <v>2</v>
      </c>
      <c r="G126" s="61">
        <v>3</v>
      </c>
      <c r="H126" s="229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1"/>
    </row>
    <row r="127" spans="1:34" ht="15.75" thickBot="1" x14ac:dyDescent="0.3">
      <c r="A127" s="12"/>
      <c r="B127" t="s">
        <v>602</v>
      </c>
      <c r="C127">
        <v>3</v>
      </c>
      <c r="D127" s="46" t="s">
        <v>257</v>
      </c>
      <c r="E127" s="64">
        <v>1</v>
      </c>
      <c r="F127" s="64">
        <v>2</v>
      </c>
      <c r="G127" s="64">
        <v>3</v>
      </c>
      <c r="H127" s="229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1"/>
    </row>
    <row r="128" spans="1:34" ht="15.75" thickBot="1" x14ac:dyDescent="0.3">
      <c r="A128" s="12"/>
      <c r="B128" t="s">
        <v>603</v>
      </c>
      <c r="C128">
        <v>3</v>
      </c>
      <c r="D128" s="46" t="s">
        <v>257</v>
      </c>
      <c r="E128" s="64">
        <v>1</v>
      </c>
      <c r="F128" s="64">
        <v>2</v>
      </c>
      <c r="G128" s="64">
        <v>3</v>
      </c>
      <c r="H128" s="229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1"/>
    </row>
    <row r="129" spans="1:34" ht="15.75" thickBot="1" x14ac:dyDescent="0.3">
      <c r="A129" s="51" t="s">
        <v>604</v>
      </c>
      <c r="B129" s="47"/>
      <c r="C129" s="47"/>
      <c r="D129" s="48"/>
      <c r="E129" s="249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  <c r="AA129" s="232"/>
      <c r="AB129" s="232"/>
      <c r="AC129" s="232"/>
      <c r="AD129" s="232"/>
      <c r="AE129" s="232"/>
      <c r="AF129" s="232"/>
      <c r="AG129" s="232"/>
      <c r="AH129" s="233"/>
    </row>
    <row r="130" spans="1:34" ht="15.75" thickBot="1" x14ac:dyDescent="0.3">
      <c r="A130" s="49"/>
      <c r="B130" s="3" t="s">
        <v>605</v>
      </c>
      <c r="C130" s="3">
        <v>11</v>
      </c>
      <c r="D130" s="46" t="s">
        <v>260</v>
      </c>
      <c r="E130" s="145">
        <v>1</v>
      </c>
      <c r="F130" s="24">
        <v>2</v>
      </c>
      <c r="G130" s="24">
        <v>3</v>
      </c>
      <c r="H130" s="145">
        <v>4</v>
      </c>
      <c r="I130" s="24">
        <v>5</v>
      </c>
      <c r="J130" s="145">
        <v>6</v>
      </c>
      <c r="K130" s="23">
        <v>7</v>
      </c>
      <c r="L130" s="23">
        <v>8</v>
      </c>
      <c r="M130" s="23">
        <v>9</v>
      </c>
      <c r="N130" s="145">
        <v>10</v>
      </c>
      <c r="O130" s="145">
        <v>11</v>
      </c>
      <c r="P130" s="229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1"/>
    </row>
    <row r="131" spans="1:34" ht="15.75" thickBot="1" x14ac:dyDescent="0.3">
      <c r="A131" s="44"/>
      <c r="B131" s="3" t="s">
        <v>606</v>
      </c>
      <c r="C131" s="3">
        <v>10</v>
      </c>
      <c r="D131" s="46" t="s">
        <v>260</v>
      </c>
      <c r="E131" s="24">
        <v>1</v>
      </c>
      <c r="F131" s="24">
        <v>2</v>
      </c>
      <c r="G131" s="24">
        <v>3</v>
      </c>
      <c r="H131" s="24">
        <v>4</v>
      </c>
      <c r="I131" s="24">
        <v>5</v>
      </c>
      <c r="J131" s="24">
        <v>6</v>
      </c>
      <c r="K131" s="24">
        <v>7</v>
      </c>
      <c r="L131" s="24">
        <v>8</v>
      </c>
      <c r="M131" s="24">
        <v>9</v>
      </c>
      <c r="N131" s="24">
        <v>10</v>
      </c>
      <c r="O131" s="234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6"/>
    </row>
    <row r="132" spans="1:34" ht="15.75" thickBot="1" x14ac:dyDescent="0.3">
      <c r="A132" s="44"/>
      <c r="B132" s="3" t="s">
        <v>607</v>
      </c>
      <c r="C132" s="3">
        <v>6</v>
      </c>
      <c r="D132" s="46" t="s">
        <v>260</v>
      </c>
      <c r="E132" s="22">
        <v>1</v>
      </c>
      <c r="F132" s="22">
        <v>2</v>
      </c>
      <c r="G132" s="22">
        <v>3</v>
      </c>
      <c r="H132" s="22">
        <v>4</v>
      </c>
      <c r="I132" s="23">
        <v>5</v>
      </c>
      <c r="J132" s="22">
        <v>6</v>
      </c>
      <c r="K132" s="229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1"/>
    </row>
    <row r="133" spans="1:34" ht="15.75" thickBot="1" x14ac:dyDescent="0.3">
      <c r="A133" s="44"/>
      <c r="B133" s="3" t="s">
        <v>608</v>
      </c>
      <c r="C133" s="3">
        <v>9</v>
      </c>
      <c r="D133" s="46" t="s">
        <v>260</v>
      </c>
      <c r="E133" s="22">
        <v>1</v>
      </c>
      <c r="F133" s="22">
        <v>2</v>
      </c>
      <c r="G133" s="23">
        <v>3</v>
      </c>
      <c r="H133" s="23">
        <v>4</v>
      </c>
      <c r="I133" s="23">
        <v>5</v>
      </c>
      <c r="J133" s="23">
        <v>6</v>
      </c>
      <c r="K133" s="22">
        <v>7</v>
      </c>
      <c r="L133" s="22">
        <v>8</v>
      </c>
      <c r="M133" s="22">
        <v>9</v>
      </c>
      <c r="N133" s="229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1"/>
    </row>
    <row r="134" spans="1:34" ht="15.75" thickBot="1" x14ac:dyDescent="0.3">
      <c r="A134" s="44"/>
      <c r="B134" s="3" t="s">
        <v>609</v>
      </c>
      <c r="C134" s="3">
        <v>11</v>
      </c>
      <c r="D134" s="46" t="s">
        <v>260</v>
      </c>
      <c r="E134" s="23">
        <v>1</v>
      </c>
      <c r="F134" s="23">
        <v>2</v>
      </c>
      <c r="G134" s="22">
        <v>3</v>
      </c>
      <c r="H134" s="22">
        <v>4</v>
      </c>
      <c r="I134" s="22">
        <v>5</v>
      </c>
      <c r="J134" s="22">
        <v>6</v>
      </c>
      <c r="K134" s="22">
        <v>7</v>
      </c>
      <c r="L134" s="22">
        <v>8</v>
      </c>
      <c r="M134" s="23">
        <v>9</v>
      </c>
      <c r="N134" s="23">
        <v>10</v>
      </c>
      <c r="O134" s="23">
        <v>11</v>
      </c>
      <c r="P134" s="229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1"/>
    </row>
    <row r="135" spans="1:34" ht="15.75" thickBot="1" x14ac:dyDescent="0.3">
      <c r="A135" s="44"/>
      <c r="B135" s="3" t="s">
        <v>610</v>
      </c>
      <c r="C135" s="3">
        <v>13</v>
      </c>
      <c r="D135" s="46" t="s">
        <v>260</v>
      </c>
      <c r="E135" s="23">
        <v>1</v>
      </c>
      <c r="F135" s="23">
        <v>2</v>
      </c>
      <c r="G135" s="23">
        <v>3</v>
      </c>
      <c r="H135" s="22">
        <v>4</v>
      </c>
      <c r="I135" s="22">
        <v>5</v>
      </c>
      <c r="J135" s="22">
        <v>6</v>
      </c>
      <c r="K135" s="22">
        <v>7</v>
      </c>
      <c r="L135" s="22">
        <v>8</v>
      </c>
      <c r="M135" s="23">
        <v>9</v>
      </c>
      <c r="N135" s="23">
        <v>10</v>
      </c>
      <c r="O135" s="23">
        <v>11</v>
      </c>
      <c r="P135" s="23">
        <v>12</v>
      </c>
      <c r="Q135" s="23">
        <v>13</v>
      </c>
      <c r="R135" s="229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1"/>
    </row>
    <row r="136" spans="1:34" ht="15.75" thickBot="1" x14ac:dyDescent="0.3">
      <c r="A136" s="44"/>
      <c r="B136" s="3" t="s">
        <v>611</v>
      </c>
      <c r="C136" s="3">
        <v>23</v>
      </c>
      <c r="D136" s="46" t="s">
        <v>260</v>
      </c>
      <c r="E136" s="22">
        <v>1</v>
      </c>
      <c r="F136" s="23">
        <v>2</v>
      </c>
      <c r="G136" s="23">
        <v>3</v>
      </c>
      <c r="H136" s="23">
        <v>4</v>
      </c>
      <c r="I136" s="23">
        <v>5</v>
      </c>
      <c r="J136" s="22">
        <v>6</v>
      </c>
      <c r="K136" s="22">
        <v>7</v>
      </c>
      <c r="L136" s="22">
        <v>8</v>
      </c>
      <c r="M136" s="23">
        <v>9</v>
      </c>
      <c r="N136" s="23">
        <v>10</v>
      </c>
      <c r="O136" s="22">
        <v>11</v>
      </c>
      <c r="P136" s="23">
        <v>12</v>
      </c>
      <c r="Q136" s="23">
        <v>13</v>
      </c>
      <c r="R136" s="23">
        <v>14</v>
      </c>
      <c r="S136" s="23">
        <v>15</v>
      </c>
      <c r="T136" s="22">
        <v>16</v>
      </c>
      <c r="U136" s="23">
        <v>17</v>
      </c>
      <c r="V136" s="23">
        <v>18</v>
      </c>
      <c r="W136" s="23">
        <v>19</v>
      </c>
      <c r="X136" s="23">
        <v>20</v>
      </c>
      <c r="Y136" s="23">
        <v>21</v>
      </c>
      <c r="Z136" s="22">
        <v>22</v>
      </c>
      <c r="AA136" s="23">
        <v>23</v>
      </c>
      <c r="AB136" s="229"/>
      <c r="AC136" s="230"/>
      <c r="AD136" s="230"/>
      <c r="AE136" s="230"/>
      <c r="AF136" s="230"/>
      <c r="AG136" s="230"/>
      <c r="AH136" s="231"/>
    </row>
    <row r="137" spans="1:34" ht="15.75" thickBot="1" x14ac:dyDescent="0.3">
      <c r="A137" s="44"/>
      <c r="B137" s="3" t="s">
        <v>612</v>
      </c>
      <c r="C137" s="3">
        <v>17</v>
      </c>
      <c r="D137" s="46" t="s">
        <v>260</v>
      </c>
      <c r="E137" s="23">
        <v>1</v>
      </c>
      <c r="F137" s="23">
        <v>2</v>
      </c>
      <c r="G137" s="23">
        <v>3</v>
      </c>
      <c r="H137" s="23">
        <v>4</v>
      </c>
      <c r="I137" s="22">
        <v>5</v>
      </c>
      <c r="J137" s="23">
        <v>6</v>
      </c>
      <c r="K137" s="22">
        <v>7</v>
      </c>
      <c r="L137" s="23">
        <v>8</v>
      </c>
      <c r="M137" s="22">
        <v>9</v>
      </c>
      <c r="N137" s="23">
        <v>10</v>
      </c>
      <c r="O137" s="22">
        <v>11</v>
      </c>
      <c r="P137" s="23">
        <v>12</v>
      </c>
      <c r="Q137" s="22">
        <v>13</v>
      </c>
      <c r="R137" s="23">
        <v>14</v>
      </c>
      <c r="S137" s="23">
        <v>15</v>
      </c>
      <c r="T137" s="23">
        <v>16</v>
      </c>
      <c r="U137" s="23">
        <v>17</v>
      </c>
      <c r="V137" s="229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1"/>
    </row>
    <row r="138" spans="1:34" ht="15.75" thickBot="1" x14ac:dyDescent="0.3">
      <c r="A138" s="44"/>
      <c r="B138" s="3" t="s">
        <v>613</v>
      </c>
      <c r="C138" s="3">
        <v>8</v>
      </c>
      <c r="D138" s="46" t="s">
        <v>260</v>
      </c>
      <c r="E138" s="22">
        <v>1</v>
      </c>
      <c r="F138" s="22">
        <v>2</v>
      </c>
      <c r="G138" s="22">
        <v>3</v>
      </c>
      <c r="H138" s="22">
        <v>4</v>
      </c>
      <c r="I138" s="22">
        <v>5</v>
      </c>
      <c r="J138" s="23">
        <v>6</v>
      </c>
      <c r="K138" s="22">
        <v>7</v>
      </c>
      <c r="L138" s="23">
        <v>8</v>
      </c>
      <c r="M138" s="229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1"/>
    </row>
    <row r="139" spans="1:34" ht="15.75" thickBot="1" x14ac:dyDescent="0.3">
      <c r="A139" s="44"/>
      <c r="B139" s="3" t="s">
        <v>614</v>
      </c>
      <c r="C139" s="3">
        <v>7</v>
      </c>
      <c r="D139" s="46" t="s">
        <v>260</v>
      </c>
      <c r="E139" s="22">
        <v>1</v>
      </c>
      <c r="F139" s="22">
        <v>2</v>
      </c>
      <c r="G139" s="23">
        <v>3</v>
      </c>
      <c r="H139" s="22">
        <v>4</v>
      </c>
      <c r="I139" s="22">
        <v>5</v>
      </c>
      <c r="J139" s="23">
        <v>6</v>
      </c>
      <c r="K139" s="22">
        <v>7</v>
      </c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1"/>
    </row>
    <row r="140" spans="1:34" ht="15.75" thickBot="1" x14ac:dyDescent="0.3">
      <c r="A140" s="44"/>
      <c r="B140" s="3" t="s">
        <v>615</v>
      </c>
      <c r="C140" s="3">
        <v>16</v>
      </c>
      <c r="D140" s="46" t="s">
        <v>260</v>
      </c>
      <c r="E140" s="22">
        <v>1</v>
      </c>
      <c r="F140" s="23">
        <v>2</v>
      </c>
      <c r="G140" s="23">
        <v>3</v>
      </c>
      <c r="H140" s="22">
        <v>4</v>
      </c>
      <c r="I140" s="22">
        <v>5</v>
      </c>
      <c r="J140" s="23">
        <v>6</v>
      </c>
      <c r="K140" s="23">
        <v>7</v>
      </c>
      <c r="L140" s="23">
        <v>8</v>
      </c>
      <c r="M140" s="23">
        <v>9</v>
      </c>
      <c r="N140" s="23">
        <v>10</v>
      </c>
      <c r="O140" s="23">
        <v>11</v>
      </c>
      <c r="P140" s="23">
        <v>12</v>
      </c>
      <c r="Q140" s="23">
        <v>13</v>
      </c>
      <c r="R140" s="23">
        <v>14</v>
      </c>
      <c r="S140" s="23">
        <v>15</v>
      </c>
      <c r="T140" s="23">
        <v>16</v>
      </c>
      <c r="U140" s="229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6"/>
    </row>
    <row r="141" spans="1:34" ht="15.75" thickBot="1" x14ac:dyDescent="0.3">
      <c r="A141" s="44"/>
      <c r="B141" s="3" t="s">
        <v>616</v>
      </c>
      <c r="C141" s="3">
        <v>12</v>
      </c>
      <c r="D141" s="46" t="s">
        <v>260</v>
      </c>
      <c r="E141" s="23">
        <v>1</v>
      </c>
      <c r="F141" s="23">
        <v>2</v>
      </c>
      <c r="G141" s="23">
        <v>3</v>
      </c>
      <c r="H141" s="23">
        <v>4</v>
      </c>
      <c r="I141" s="23">
        <v>5</v>
      </c>
      <c r="J141" s="23">
        <v>6</v>
      </c>
      <c r="K141" s="23">
        <v>7</v>
      </c>
      <c r="L141" s="23">
        <v>8</v>
      </c>
      <c r="M141" s="23">
        <v>9</v>
      </c>
      <c r="N141" s="23">
        <v>10</v>
      </c>
      <c r="O141" s="23">
        <v>11</v>
      </c>
      <c r="P141" s="23">
        <v>12</v>
      </c>
      <c r="Q141" s="234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6"/>
    </row>
    <row r="142" spans="1:34" s="163" customFormat="1" ht="15.75" thickBot="1" x14ac:dyDescent="0.3">
      <c r="A142" s="44"/>
      <c r="B142" s="164" t="s">
        <v>962</v>
      </c>
      <c r="C142" s="165">
        <v>8</v>
      </c>
      <c r="D142" s="215" t="s">
        <v>260</v>
      </c>
      <c r="E142" s="23">
        <v>1</v>
      </c>
      <c r="F142" s="23">
        <v>2</v>
      </c>
      <c r="G142" s="23">
        <v>3</v>
      </c>
      <c r="H142" s="23">
        <v>4</v>
      </c>
      <c r="I142" s="23">
        <v>5</v>
      </c>
      <c r="J142" s="23">
        <v>6</v>
      </c>
      <c r="K142" s="23">
        <v>7</v>
      </c>
      <c r="L142" s="23">
        <v>8</v>
      </c>
      <c r="M142" s="234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6"/>
    </row>
    <row r="143" spans="1:34" ht="15.75" thickBot="1" x14ac:dyDescent="0.3">
      <c r="A143" s="44"/>
      <c r="B143" s="3" t="s">
        <v>617</v>
      </c>
      <c r="C143" s="3">
        <v>9</v>
      </c>
      <c r="D143" s="46" t="s">
        <v>260</v>
      </c>
      <c r="E143" s="23">
        <v>1</v>
      </c>
      <c r="F143" s="23">
        <v>2</v>
      </c>
      <c r="G143" s="23">
        <v>3</v>
      </c>
      <c r="H143" s="23">
        <v>4</v>
      </c>
      <c r="I143" s="23">
        <v>5</v>
      </c>
      <c r="J143" s="23">
        <v>6</v>
      </c>
      <c r="K143" s="23">
        <v>7</v>
      </c>
      <c r="L143" s="23">
        <v>8</v>
      </c>
      <c r="M143" s="23">
        <v>9</v>
      </c>
      <c r="N143" s="234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6"/>
    </row>
    <row r="144" spans="1:34" ht="15.75" thickBot="1" x14ac:dyDescent="0.3">
      <c r="A144" s="44"/>
      <c r="B144" s="3" t="s">
        <v>618</v>
      </c>
      <c r="C144" s="3">
        <v>21</v>
      </c>
      <c r="D144" s="46" t="s">
        <v>260</v>
      </c>
      <c r="E144" s="64">
        <v>1</v>
      </c>
      <c r="F144" s="23">
        <v>2</v>
      </c>
      <c r="G144" s="23">
        <v>3</v>
      </c>
      <c r="H144" s="23">
        <v>4</v>
      </c>
      <c r="I144" s="23">
        <v>5</v>
      </c>
      <c r="J144" s="23">
        <v>6</v>
      </c>
      <c r="K144" s="23">
        <v>7</v>
      </c>
      <c r="L144" s="23">
        <v>8</v>
      </c>
      <c r="M144" s="23">
        <v>9</v>
      </c>
      <c r="N144" s="23">
        <v>10</v>
      </c>
      <c r="O144" s="64">
        <v>11</v>
      </c>
      <c r="P144" s="23">
        <v>12</v>
      </c>
      <c r="Q144" s="23">
        <v>13</v>
      </c>
      <c r="R144" s="64">
        <v>14</v>
      </c>
      <c r="S144" s="23">
        <v>15</v>
      </c>
      <c r="T144" s="64">
        <v>16</v>
      </c>
      <c r="U144" s="23">
        <v>17</v>
      </c>
      <c r="V144" s="23">
        <v>18</v>
      </c>
      <c r="W144" s="64">
        <v>19</v>
      </c>
      <c r="X144" s="23">
        <v>20</v>
      </c>
      <c r="Y144" s="23">
        <v>21</v>
      </c>
      <c r="Z144" s="234"/>
      <c r="AA144" s="235"/>
      <c r="AB144" s="235"/>
      <c r="AC144" s="235"/>
      <c r="AD144" s="235"/>
      <c r="AE144" s="235"/>
      <c r="AF144" s="235"/>
      <c r="AG144" s="235"/>
      <c r="AH144" s="236"/>
    </row>
    <row r="145" spans="1:34" ht="15.75" thickBot="1" x14ac:dyDescent="0.3">
      <c r="A145" s="225" t="s">
        <v>966</v>
      </c>
      <c r="B145" s="3" t="s">
        <v>619</v>
      </c>
      <c r="C145" s="3">
        <v>9</v>
      </c>
      <c r="D145" s="46" t="s">
        <v>260</v>
      </c>
      <c r="E145" s="64">
        <v>1</v>
      </c>
      <c r="F145" s="64">
        <v>2</v>
      </c>
      <c r="G145" s="23">
        <v>3</v>
      </c>
      <c r="H145" s="64">
        <v>4</v>
      </c>
      <c r="I145" s="64">
        <v>5</v>
      </c>
      <c r="J145" s="23">
        <v>6</v>
      </c>
      <c r="K145" s="64">
        <v>7</v>
      </c>
      <c r="L145" s="23">
        <v>8</v>
      </c>
      <c r="M145" s="24">
        <v>9</v>
      </c>
      <c r="N145" s="237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9"/>
    </row>
    <row r="146" spans="1:34" s="163" customFormat="1" ht="15.75" thickBot="1" x14ac:dyDescent="0.3">
      <c r="A146" s="49" t="s">
        <v>61</v>
      </c>
      <c r="B146" s="164" t="s">
        <v>963</v>
      </c>
      <c r="C146" s="165">
        <v>9</v>
      </c>
      <c r="D146" s="215" t="s">
        <v>260</v>
      </c>
      <c r="E146" s="22">
        <v>1</v>
      </c>
      <c r="F146" s="23">
        <v>2</v>
      </c>
      <c r="G146" s="22">
        <v>3</v>
      </c>
      <c r="H146" s="23">
        <v>4</v>
      </c>
      <c r="I146" s="22">
        <v>5</v>
      </c>
      <c r="J146" s="23">
        <v>6</v>
      </c>
      <c r="K146" s="22">
        <v>7</v>
      </c>
      <c r="L146" s="23">
        <v>8</v>
      </c>
      <c r="M146" s="22">
        <v>9</v>
      </c>
      <c r="N146" s="229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1"/>
    </row>
    <row r="147" spans="1:34" ht="15.75" thickBot="1" x14ac:dyDescent="0.3">
      <c r="A147" s="44"/>
      <c r="B147" s="3" t="s">
        <v>620</v>
      </c>
      <c r="C147" s="3">
        <v>8</v>
      </c>
      <c r="D147" s="46" t="s">
        <v>260</v>
      </c>
      <c r="E147" s="22">
        <v>1</v>
      </c>
      <c r="F147" s="22">
        <v>2</v>
      </c>
      <c r="G147" s="22">
        <v>3</v>
      </c>
      <c r="H147" s="22">
        <v>4</v>
      </c>
      <c r="I147" s="22">
        <v>5</v>
      </c>
      <c r="J147" s="22">
        <v>6</v>
      </c>
      <c r="K147" s="23">
        <v>7</v>
      </c>
      <c r="L147" s="22">
        <v>8</v>
      </c>
      <c r="M147" s="234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6"/>
    </row>
    <row r="148" spans="1:34" ht="15.75" thickBot="1" x14ac:dyDescent="0.3">
      <c r="A148" s="44"/>
      <c r="B148" s="3" t="s">
        <v>621</v>
      </c>
      <c r="C148" s="3">
        <v>8</v>
      </c>
      <c r="D148" s="46" t="s">
        <v>260</v>
      </c>
      <c r="E148" s="23">
        <v>1</v>
      </c>
      <c r="F148" s="64">
        <v>2</v>
      </c>
      <c r="G148" s="64">
        <v>3</v>
      </c>
      <c r="H148" s="64">
        <v>4</v>
      </c>
      <c r="I148" s="64">
        <v>5</v>
      </c>
      <c r="J148" s="64">
        <v>6</v>
      </c>
      <c r="K148" s="23">
        <v>7</v>
      </c>
      <c r="L148" s="23">
        <v>8</v>
      </c>
      <c r="M148" s="234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6"/>
    </row>
    <row r="149" spans="1:34" ht="15.75" thickBot="1" x14ac:dyDescent="0.3">
      <c r="A149" s="45"/>
      <c r="B149" s="34" t="s">
        <v>622</v>
      </c>
      <c r="C149" s="34">
        <v>10</v>
      </c>
      <c r="D149" s="46" t="s">
        <v>260</v>
      </c>
      <c r="E149" s="22">
        <v>1</v>
      </c>
      <c r="F149" s="22">
        <v>2</v>
      </c>
      <c r="G149" s="23">
        <v>3</v>
      </c>
      <c r="H149" s="23">
        <v>4</v>
      </c>
      <c r="I149" s="23">
        <v>5</v>
      </c>
      <c r="J149" s="23">
        <v>6</v>
      </c>
      <c r="K149" s="22">
        <v>7</v>
      </c>
      <c r="L149" s="23">
        <v>8</v>
      </c>
      <c r="M149" s="23">
        <v>9</v>
      </c>
      <c r="N149" s="23">
        <v>10</v>
      </c>
      <c r="O149" s="234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6"/>
    </row>
    <row r="150" spans="1:34" ht="15.75" thickBot="1" x14ac:dyDescent="0.3">
      <c r="A150" s="51" t="s">
        <v>623</v>
      </c>
      <c r="B150" s="47"/>
      <c r="C150" s="47"/>
      <c r="D150" s="48"/>
      <c r="E150" s="249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3"/>
    </row>
    <row r="151" spans="1:34" ht="15.75" thickBot="1" x14ac:dyDescent="0.3">
      <c r="A151" s="45"/>
      <c r="B151" s="34" t="s">
        <v>624</v>
      </c>
      <c r="C151" s="34">
        <v>10</v>
      </c>
      <c r="D151" s="59" t="s">
        <v>256</v>
      </c>
      <c r="E151" s="23">
        <v>1</v>
      </c>
      <c r="F151" s="23">
        <v>2</v>
      </c>
      <c r="G151" s="23">
        <v>3</v>
      </c>
      <c r="H151" s="23">
        <v>4</v>
      </c>
      <c r="I151" s="23">
        <v>5</v>
      </c>
      <c r="J151" s="23">
        <v>6</v>
      </c>
      <c r="K151" s="23">
        <v>7</v>
      </c>
      <c r="L151" s="23">
        <v>8</v>
      </c>
      <c r="M151" s="23">
        <v>9</v>
      </c>
      <c r="N151" s="23">
        <v>10</v>
      </c>
      <c r="O151" s="237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9"/>
    </row>
    <row r="152" spans="1:34" ht="15.75" thickBot="1" x14ac:dyDescent="0.3">
      <c r="A152" s="51" t="s">
        <v>625</v>
      </c>
      <c r="B152" s="47"/>
      <c r="C152" s="47"/>
      <c r="D152" s="93"/>
      <c r="E152" s="249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3"/>
    </row>
    <row r="153" spans="1:34" ht="15.75" thickBot="1" x14ac:dyDescent="0.3">
      <c r="A153" s="44"/>
      <c r="B153" s="3" t="s">
        <v>626</v>
      </c>
      <c r="C153" s="3">
        <v>7</v>
      </c>
      <c r="D153" s="46" t="s">
        <v>259</v>
      </c>
      <c r="E153" s="24">
        <v>1</v>
      </c>
      <c r="F153" s="24">
        <v>2</v>
      </c>
      <c r="G153" s="24">
        <v>3</v>
      </c>
      <c r="H153" s="24">
        <v>4</v>
      </c>
      <c r="I153" s="24">
        <v>5</v>
      </c>
      <c r="J153" s="24">
        <v>6</v>
      </c>
      <c r="K153" s="24">
        <v>7</v>
      </c>
      <c r="L153" s="237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9"/>
    </row>
    <row r="154" spans="1:34" ht="15.75" thickBot="1" x14ac:dyDescent="0.3">
      <c r="A154" s="45"/>
      <c r="B154" s="34" t="s">
        <v>627</v>
      </c>
      <c r="C154" s="34">
        <v>7</v>
      </c>
      <c r="D154" s="59" t="s">
        <v>259</v>
      </c>
      <c r="E154" s="24">
        <v>1</v>
      </c>
      <c r="F154" s="24">
        <v>2</v>
      </c>
      <c r="G154" s="24">
        <v>3</v>
      </c>
      <c r="H154" s="24">
        <v>4</v>
      </c>
      <c r="I154" s="24">
        <v>5</v>
      </c>
      <c r="J154" s="24">
        <v>6</v>
      </c>
      <c r="K154" s="24">
        <v>7</v>
      </c>
      <c r="L154" s="237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9"/>
    </row>
    <row r="155" spans="1:34" ht="15.75" thickBot="1" x14ac:dyDescent="0.3">
      <c r="A155" s="51" t="s">
        <v>628</v>
      </c>
      <c r="B155" s="47"/>
      <c r="C155" s="47"/>
      <c r="D155" s="93"/>
      <c r="E155" s="249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3"/>
    </row>
    <row r="156" spans="1:34" ht="15.75" thickBot="1" x14ac:dyDescent="0.3">
      <c r="A156" s="56"/>
      <c r="B156" s="3" t="s">
        <v>629</v>
      </c>
      <c r="C156" s="3">
        <v>5</v>
      </c>
      <c r="D156" s="46" t="s">
        <v>256</v>
      </c>
      <c r="E156" s="109">
        <v>1</v>
      </c>
      <c r="F156" s="109">
        <v>2</v>
      </c>
      <c r="G156" s="109">
        <v>3</v>
      </c>
      <c r="H156" s="109">
        <v>4</v>
      </c>
      <c r="I156" s="140">
        <v>5</v>
      </c>
      <c r="J156" s="229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1"/>
    </row>
    <row r="157" spans="1:34" ht="15.75" thickBot="1" x14ac:dyDescent="0.3">
      <c r="A157" s="44"/>
      <c r="B157" s="3" t="s">
        <v>630</v>
      </c>
      <c r="C157" s="3">
        <v>5</v>
      </c>
      <c r="D157" s="46" t="s">
        <v>256</v>
      </c>
      <c r="E157" s="86">
        <v>1</v>
      </c>
      <c r="F157" s="86">
        <v>2</v>
      </c>
      <c r="G157" s="86">
        <v>3</v>
      </c>
      <c r="H157" s="86">
        <v>4</v>
      </c>
      <c r="I157" s="141">
        <v>5</v>
      </c>
      <c r="J157" s="229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1"/>
    </row>
    <row r="158" spans="1:34" ht="15.75" thickBot="1" x14ac:dyDescent="0.3">
      <c r="A158" s="44"/>
      <c r="B158" s="3" t="s">
        <v>631</v>
      </c>
      <c r="C158" s="3">
        <v>4</v>
      </c>
      <c r="D158" s="46" t="s">
        <v>256</v>
      </c>
      <c r="E158" s="107">
        <v>1</v>
      </c>
      <c r="F158" s="107">
        <v>2</v>
      </c>
      <c r="G158" s="107">
        <v>3</v>
      </c>
      <c r="H158" s="107">
        <v>4</v>
      </c>
      <c r="I158" s="229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1"/>
    </row>
    <row r="159" spans="1:34" ht="15.75" thickBot="1" x14ac:dyDescent="0.3">
      <c r="A159" s="44"/>
      <c r="B159" s="3" t="s">
        <v>632</v>
      </c>
      <c r="C159" s="3">
        <v>4</v>
      </c>
      <c r="D159" s="46" t="s">
        <v>256</v>
      </c>
      <c r="E159" s="22">
        <v>1</v>
      </c>
      <c r="F159" s="22">
        <v>2</v>
      </c>
      <c r="G159" s="22">
        <v>3</v>
      </c>
      <c r="H159" s="22">
        <v>4</v>
      </c>
      <c r="I159" s="229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1"/>
    </row>
    <row r="160" spans="1:34" ht="15.75" thickBot="1" x14ac:dyDescent="0.3">
      <c r="A160" s="44"/>
      <c r="B160" s="3" t="s">
        <v>633</v>
      </c>
      <c r="C160" s="3">
        <v>5</v>
      </c>
      <c r="D160" s="46" t="s">
        <v>256</v>
      </c>
      <c r="E160" s="22">
        <v>1</v>
      </c>
      <c r="F160" s="22">
        <v>2</v>
      </c>
      <c r="G160" s="22">
        <v>3</v>
      </c>
      <c r="H160" s="22">
        <v>4</v>
      </c>
      <c r="I160" s="108">
        <v>5</v>
      </c>
      <c r="J160" s="229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1"/>
    </row>
    <row r="161" spans="1:34" ht="15.75" thickBot="1" x14ac:dyDescent="0.3">
      <c r="A161" s="44"/>
      <c r="B161" s="3" t="s">
        <v>634</v>
      </c>
      <c r="C161" s="3">
        <v>5</v>
      </c>
      <c r="D161" s="46" t="s">
        <v>256</v>
      </c>
      <c r="E161" s="22">
        <v>1</v>
      </c>
      <c r="F161" s="22">
        <v>2</v>
      </c>
      <c r="G161" s="22">
        <v>3</v>
      </c>
      <c r="H161" s="22">
        <v>4</v>
      </c>
      <c r="I161" s="108">
        <v>5</v>
      </c>
      <c r="J161" s="229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1"/>
    </row>
    <row r="162" spans="1:34" ht="15.75" thickBot="1" x14ac:dyDescent="0.3">
      <c r="A162" s="45"/>
      <c r="B162" s="34" t="s">
        <v>635</v>
      </c>
      <c r="C162" s="34">
        <v>6</v>
      </c>
      <c r="D162" s="46" t="s">
        <v>256</v>
      </c>
      <c r="E162" s="22">
        <v>1</v>
      </c>
      <c r="F162" s="22">
        <v>2</v>
      </c>
      <c r="G162" s="22">
        <v>3</v>
      </c>
      <c r="H162" s="22">
        <v>4</v>
      </c>
      <c r="I162" s="103">
        <v>5</v>
      </c>
      <c r="J162" s="103">
        <v>6</v>
      </c>
      <c r="K162" s="229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1"/>
    </row>
    <row r="163" spans="1:34" ht="15.75" thickBot="1" x14ac:dyDescent="0.3">
      <c r="A163" s="51" t="s">
        <v>258</v>
      </c>
      <c r="B163" s="47"/>
      <c r="C163" s="47"/>
      <c r="D163" s="93"/>
      <c r="E163" s="249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3"/>
    </row>
    <row r="164" spans="1:34" ht="15.75" thickBot="1" x14ac:dyDescent="0.3">
      <c r="A164" s="49" t="s">
        <v>61</v>
      </c>
      <c r="B164" s="3" t="s">
        <v>636</v>
      </c>
      <c r="C164" s="3">
        <v>6</v>
      </c>
      <c r="D164" s="46" t="s">
        <v>258</v>
      </c>
      <c r="E164" s="23">
        <v>1</v>
      </c>
      <c r="F164" s="23">
        <v>2</v>
      </c>
      <c r="G164" s="23">
        <v>3</v>
      </c>
      <c r="H164" s="23">
        <v>4</v>
      </c>
      <c r="I164" s="23">
        <v>5</v>
      </c>
      <c r="J164" s="23">
        <v>6</v>
      </c>
      <c r="K164" s="237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9"/>
    </row>
    <row r="165" spans="1:34" ht="15.75" thickBot="1" x14ac:dyDescent="0.3">
      <c r="A165" s="49" t="s">
        <v>61</v>
      </c>
      <c r="B165" s="3" t="s">
        <v>637</v>
      </c>
      <c r="C165" s="3">
        <v>3</v>
      </c>
      <c r="D165" s="46" t="s">
        <v>258</v>
      </c>
      <c r="E165" s="23">
        <v>1</v>
      </c>
      <c r="F165" s="23">
        <v>2</v>
      </c>
      <c r="G165" s="23">
        <v>3</v>
      </c>
      <c r="H165" s="237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9"/>
    </row>
    <row r="166" spans="1:34" ht="15.75" thickBot="1" x14ac:dyDescent="0.3">
      <c r="A166" s="45"/>
      <c r="B166" s="34" t="s">
        <v>638</v>
      </c>
      <c r="C166" s="34">
        <v>6</v>
      </c>
      <c r="D166" s="59" t="s">
        <v>258</v>
      </c>
      <c r="E166" s="22">
        <v>1</v>
      </c>
      <c r="F166" s="22">
        <v>2</v>
      </c>
      <c r="G166" s="22">
        <v>3</v>
      </c>
      <c r="H166" s="22">
        <v>4</v>
      </c>
      <c r="I166" s="22">
        <v>5</v>
      </c>
      <c r="J166" s="22">
        <v>6</v>
      </c>
      <c r="K166" s="229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6"/>
    </row>
    <row r="167" spans="1:34" ht="15.75" thickBot="1" x14ac:dyDescent="0.3">
      <c r="A167" s="51" t="s">
        <v>639</v>
      </c>
      <c r="B167" s="47"/>
      <c r="C167" s="47"/>
      <c r="D167" s="93"/>
      <c r="E167" s="249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3"/>
    </row>
    <row r="168" spans="1:34" ht="15.75" thickBot="1" x14ac:dyDescent="0.3">
      <c r="A168" s="33"/>
      <c r="B168" s="34" t="s">
        <v>640</v>
      </c>
      <c r="C168" s="34">
        <v>10</v>
      </c>
      <c r="D168" s="59" t="s">
        <v>258</v>
      </c>
      <c r="E168" s="22">
        <v>1</v>
      </c>
      <c r="F168" s="22">
        <v>2</v>
      </c>
      <c r="G168" s="22">
        <v>3</v>
      </c>
      <c r="H168" s="22">
        <v>4</v>
      </c>
      <c r="I168" s="22">
        <v>5</v>
      </c>
      <c r="J168" s="22">
        <v>6</v>
      </c>
      <c r="K168" s="22">
        <v>7</v>
      </c>
      <c r="L168" s="22">
        <v>8</v>
      </c>
      <c r="M168" s="22">
        <v>9</v>
      </c>
      <c r="N168" s="22">
        <v>10</v>
      </c>
      <c r="O168" s="229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1"/>
    </row>
    <row r="169" spans="1:34" ht="15.75" thickBot="1" x14ac:dyDescent="0.3">
      <c r="A169" s="51" t="s">
        <v>641</v>
      </c>
      <c r="B169" s="47"/>
      <c r="C169" s="47"/>
      <c r="D169" s="93"/>
      <c r="E169" s="249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3"/>
    </row>
    <row r="170" spans="1:34" ht="15.75" thickBot="1" x14ac:dyDescent="0.3">
      <c r="A170" s="56"/>
      <c r="B170" s="3" t="s">
        <v>642</v>
      </c>
      <c r="C170" s="3">
        <v>9</v>
      </c>
      <c r="D170" s="46" t="s">
        <v>258</v>
      </c>
      <c r="E170" s="22">
        <v>1</v>
      </c>
      <c r="F170" s="22">
        <v>2</v>
      </c>
      <c r="G170" s="22">
        <v>3</v>
      </c>
      <c r="H170" s="22">
        <v>4</v>
      </c>
      <c r="I170" s="22">
        <v>5</v>
      </c>
      <c r="J170" s="22">
        <v>6</v>
      </c>
      <c r="K170" s="22">
        <v>7</v>
      </c>
      <c r="L170" s="22">
        <v>8</v>
      </c>
      <c r="M170" s="22">
        <v>9</v>
      </c>
      <c r="N170" s="229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1"/>
    </row>
    <row r="171" spans="1:34" ht="15.75" thickBot="1" x14ac:dyDescent="0.3">
      <c r="A171" s="44"/>
      <c r="B171" s="3" t="s">
        <v>643</v>
      </c>
      <c r="C171" s="3">
        <v>12</v>
      </c>
      <c r="D171" s="46" t="s">
        <v>258</v>
      </c>
      <c r="E171" s="22">
        <v>1</v>
      </c>
      <c r="F171" s="22">
        <v>2</v>
      </c>
      <c r="G171" s="22">
        <v>3</v>
      </c>
      <c r="H171" s="22">
        <v>4</v>
      </c>
      <c r="I171" s="22">
        <v>5</v>
      </c>
      <c r="J171" s="22">
        <v>6</v>
      </c>
      <c r="K171" s="22">
        <v>7</v>
      </c>
      <c r="L171" s="22">
        <v>8</v>
      </c>
      <c r="M171" s="22">
        <v>9</v>
      </c>
      <c r="N171" s="22">
        <v>10</v>
      </c>
      <c r="O171" s="22">
        <v>11</v>
      </c>
      <c r="P171" s="22">
        <v>12</v>
      </c>
      <c r="Q171" s="229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1"/>
    </row>
    <row r="172" spans="1:34" ht="15.75" thickBot="1" x14ac:dyDescent="0.3">
      <c r="A172" s="44"/>
      <c r="B172" s="3" t="s">
        <v>644</v>
      </c>
      <c r="C172" s="3">
        <v>8</v>
      </c>
      <c r="D172" s="46" t="s">
        <v>258</v>
      </c>
      <c r="E172" s="22">
        <v>1</v>
      </c>
      <c r="F172" s="22">
        <v>2</v>
      </c>
      <c r="G172" s="22">
        <v>3</v>
      </c>
      <c r="H172" s="22">
        <v>4</v>
      </c>
      <c r="I172" s="22">
        <v>5</v>
      </c>
      <c r="J172" s="22">
        <v>6</v>
      </c>
      <c r="K172" s="22">
        <v>7</v>
      </c>
      <c r="L172" s="22">
        <v>8</v>
      </c>
      <c r="M172" s="229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6"/>
    </row>
    <row r="173" spans="1:34" ht="15.75" thickBot="1" x14ac:dyDescent="0.3">
      <c r="A173" s="44"/>
      <c r="B173" s="3" t="s">
        <v>645</v>
      </c>
      <c r="C173" s="3">
        <v>10</v>
      </c>
      <c r="D173" s="46" t="s">
        <v>258</v>
      </c>
      <c r="E173" s="22">
        <v>1</v>
      </c>
      <c r="F173" s="22">
        <v>2</v>
      </c>
      <c r="G173" s="22">
        <v>3</v>
      </c>
      <c r="H173" s="22">
        <v>4</v>
      </c>
      <c r="I173" s="22">
        <v>5</v>
      </c>
      <c r="J173" s="22">
        <v>6</v>
      </c>
      <c r="K173" s="22">
        <v>7</v>
      </c>
      <c r="L173" s="22">
        <v>8</v>
      </c>
      <c r="M173" s="22">
        <v>9</v>
      </c>
      <c r="N173" s="22">
        <v>10</v>
      </c>
      <c r="O173" s="229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1"/>
    </row>
    <row r="174" spans="1:34" ht="15.75" thickBot="1" x14ac:dyDescent="0.3">
      <c r="A174" s="44"/>
      <c r="B174" s="3" t="s">
        <v>646</v>
      </c>
      <c r="C174" s="3">
        <v>7</v>
      </c>
      <c r="D174" s="46" t="s">
        <v>258</v>
      </c>
      <c r="E174" s="22">
        <v>1</v>
      </c>
      <c r="F174" s="22">
        <v>2</v>
      </c>
      <c r="G174" s="22">
        <v>3</v>
      </c>
      <c r="H174" s="22">
        <v>4</v>
      </c>
      <c r="I174" s="22">
        <v>5</v>
      </c>
      <c r="J174" s="22">
        <v>6</v>
      </c>
      <c r="K174" s="22">
        <v>7</v>
      </c>
      <c r="L174" s="229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Y174" s="275"/>
      <c r="Z174" s="275"/>
      <c r="AA174" s="275"/>
      <c r="AB174" s="275"/>
      <c r="AC174" s="275"/>
      <c r="AD174" s="275"/>
      <c r="AE174" s="275"/>
      <c r="AF174" s="275"/>
      <c r="AG174" s="275"/>
      <c r="AH174" s="276"/>
    </row>
    <row r="175" spans="1:34" ht="15.75" thickBot="1" x14ac:dyDescent="0.3">
      <c r="A175" s="45"/>
      <c r="B175" s="34" t="s">
        <v>647</v>
      </c>
      <c r="C175" s="34">
        <v>7</v>
      </c>
      <c r="D175" s="59" t="s">
        <v>258</v>
      </c>
      <c r="E175" s="22">
        <v>1</v>
      </c>
      <c r="F175" s="22">
        <v>2</v>
      </c>
      <c r="G175" s="22">
        <v>3</v>
      </c>
      <c r="H175" s="22">
        <v>4</v>
      </c>
      <c r="I175" s="22">
        <v>5</v>
      </c>
      <c r="J175" s="22">
        <v>6</v>
      </c>
      <c r="K175" s="22">
        <v>7</v>
      </c>
      <c r="L175" s="229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1"/>
    </row>
    <row r="176" spans="1:34" ht="15.75" thickBot="1" x14ac:dyDescent="0.3">
      <c r="A176" s="51" t="s">
        <v>648</v>
      </c>
      <c r="B176" s="47"/>
      <c r="C176" s="47"/>
      <c r="D176" s="93"/>
      <c r="E176" s="280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2"/>
    </row>
    <row r="177" spans="1:34" ht="15.75" thickBot="1" x14ac:dyDescent="0.3">
      <c r="A177" s="56"/>
      <c r="B177" s="3" t="s">
        <v>649</v>
      </c>
      <c r="C177" s="3">
        <v>6</v>
      </c>
      <c r="D177" s="46" t="s">
        <v>256</v>
      </c>
      <c r="E177" s="22">
        <v>1</v>
      </c>
      <c r="F177" s="24">
        <v>2</v>
      </c>
      <c r="G177" s="22">
        <v>3</v>
      </c>
      <c r="H177" s="22">
        <v>4</v>
      </c>
      <c r="I177" s="24">
        <v>5</v>
      </c>
      <c r="J177" s="24">
        <v>6</v>
      </c>
      <c r="K177" s="229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1"/>
    </row>
    <row r="178" spans="1:34" ht="15.75" thickBot="1" x14ac:dyDescent="0.3">
      <c r="A178" s="44"/>
      <c r="B178" s="3" t="s">
        <v>650</v>
      </c>
      <c r="C178" s="3">
        <v>5</v>
      </c>
      <c r="D178" s="46" t="s">
        <v>256</v>
      </c>
      <c r="E178" s="22">
        <v>1</v>
      </c>
      <c r="F178" s="22">
        <v>2</v>
      </c>
      <c r="G178" s="22">
        <v>3</v>
      </c>
      <c r="H178" s="22">
        <v>4</v>
      </c>
      <c r="I178" s="22">
        <v>5</v>
      </c>
      <c r="J178" s="229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5"/>
      <c r="Z178" s="275"/>
      <c r="AA178" s="275"/>
      <c r="AB178" s="275"/>
      <c r="AC178" s="275"/>
      <c r="AD178" s="275"/>
      <c r="AE178" s="275"/>
      <c r="AF178" s="275"/>
      <c r="AG178" s="275"/>
      <c r="AH178" s="276"/>
    </row>
    <row r="179" spans="1:34" ht="15.75" thickBot="1" x14ac:dyDescent="0.3">
      <c r="A179" s="44"/>
      <c r="B179" s="3" t="s">
        <v>651</v>
      </c>
      <c r="C179" s="3">
        <v>4</v>
      </c>
      <c r="D179" s="46" t="s">
        <v>256</v>
      </c>
      <c r="E179" s="22">
        <v>1</v>
      </c>
      <c r="F179" s="22">
        <v>2</v>
      </c>
      <c r="G179" s="64">
        <v>3</v>
      </c>
      <c r="H179" s="64">
        <v>4</v>
      </c>
      <c r="I179" s="229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1"/>
    </row>
    <row r="180" spans="1:34" ht="15.75" thickBot="1" x14ac:dyDescent="0.3">
      <c r="A180" s="44"/>
      <c r="B180" s="3" t="s">
        <v>652</v>
      </c>
      <c r="C180" s="3">
        <v>4</v>
      </c>
      <c r="D180" s="46" t="s">
        <v>256</v>
      </c>
      <c r="E180" s="22">
        <v>1</v>
      </c>
      <c r="F180" s="22">
        <v>2</v>
      </c>
      <c r="G180" s="24">
        <v>3</v>
      </c>
      <c r="H180" s="24">
        <v>4</v>
      </c>
      <c r="I180" s="229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1"/>
    </row>
    <row r="181" spans="1:34" ht="15.75" thickBot="1" x14ac:dyDescent="0.3">
      <c r="A181" s="49" t="s">
        <v>61</v>
      </c>
      <c r="B181" s="3" t="s">
        <v>653</v>
      </c>
      <c r="C181" s="3">
        <v>6</v>
      </c>
      <c r="D181" s="46" t="s">
        <v>256</v>
      </c>
      <c r="E181" s="23">
        <v>1</v>
      </c>
      <c r="F181" s="23">
        <v>2</v>
      </c>
      <c r="G181" s="23">
        <v>3</v>
      </c>
      <c r="H181" s="23">
        <v>4</v>
      </c>
      <c r="I181" s="23">
        <v>5</v>
      </c>
      <c r="J181" s="23">
        <v>6</v>
      </c>
      <c r="K181" s="237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9"/>
    </row>
    <row r="182" spans="1:34" ht="15.75" thickBot="1" x14ac:dyDescent="0.3">
      <c r="A182" s="50" t="s">
        <v>61</v>
      </c>
      <c r="B182" s="34" t="s">
        <v>654</v>
      </c>
      <c r="C182" s="34">
        <v>9</v>
      </c>
      <c r="D182" s="59" t="s">
        <v>256</v>
      </c>
      <c r="E182" s="23">
        <v>1</v>
      </c>
      <c r="F182" s="23">
        <v>2</v>
      </c>
      <c r="G182" s="23">
        <v>3</v>
      </c>
      <c r="H182" s="23">
        <v>4</v>
      </c>
      <c r="I182" s="23">
        <v>5</v>
      </c>
      <c r="J182" s="23">
        <v>6</v>
      </c>
      <c r="K182" s="23">
        <v>7</v>
      </c>
      <c r="L182" s="23">
        <v>8</v>
      </c>
      <c r="M182" s="23">
        <v>9</v>
      </c>
      <c r="N182" s="237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9"/>
    </row>
    <row r="183" spans="1:34" ht="15.75" thickBot="1" x14ac:dyDescent="0.3">
      <c r="A183" s="51" t="s">
        <v>655</v>
      </c>
      <c r="B183" s="47"/>
      <c r="C183" s="47"/>
      <c r="D183" s="93"/>
      <c r="E183" s="249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3"/>
    </row>
    <row r="184" spans="1:34" ht="15.75" thickBot="1" x14ac:dyDescent="0.3">
      <c r="A184" s="56"/>
      <c r="B184" s="3" t="s">
        <v>656</v>
      </c>
      <c r="C184" s="3">
        <v>7</v>
      </c>
      <c r="D184" s="46" t="s">
        <v>257</v>
      </c>
      <c r="E184" s="23">
        <v>1</v>
      </c>
      <c r="F184" s="147">
        <v>2</v>
      </c>
      <c r="G184" s="24">
        <v>3</v>
      </c>
      <c r="H184" s="24">
        <v>4</v>
      </c>
      <c r="I184" s="23">
        <v>5</v>
      </c>
      <c r="J184" s="147">
        <v>6</v>
      </c>
      <c r="K184" s="24">
        <v>7</v>
      </c>
      <c r="L184" s="229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1"/>
    </row>
    <row r="185" spans="1:34" ht="15.75" thickBot="1" x14ac:dyDescent="0.3">
      <c r="A185" s="44"/>
      <c r="B185" s="3" t="s">
        <v>657</v>
      </c>
      <c r="C185" s="3">
        <v>9</v>
      </c>
      <c r="D185" s="46" t="s">
        <v>257</v>
      </c>
      <c r="E185" s="24">
        <v>1</v>
      </c>
      <c r="F185" s="24">
        <v>2</v>
      </c>
      <c r="G185" s="24">
        <v>3</v>
      </c>
      <c r="H185" s="24">
        <v>4</v>
      </c>
      <c r="I185" s="147">
        <v>5</v>
      </c>
      <c r="J185" s="217">
        <v>6</v>
      </c>
      <c r="K185" s="217">
        <v>7</v>
      </c>
      <c r="L185" s="217">
        <v>8</v>
      </c>
      <c r="M185" s="217">
        <v>9</v>
      </c>
      <c r="N185" s="229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1"/>
    </row>
    <row r="186" spans="1:34" ht="15.75" thickBot="1" x14ac:dyDescent="0.3">
      <c r="A186" s="49" t="s">
        <v>61</v>
      </c>
      <c r="B186" s="3" t="s">
        <v>658</v>
      </c>
      <c r="C186" s="3">
        <v>12</v>
      </c>
      <c r="D186" s="46" t="s">
        <v>257</v>
      </c>
      <c r="E186" s="23">
        <v>1</v>
      </c>
      <c r="F186" s="23">
        <v>2</v>
      </c>
      <c r="G186" s="23">
        <v>3</v>
      </c>
      <c r="H186" s="23">
        <v>4</v>
      </c>
      <c r="I186" s="23">
        <v>5</v>
      </c>
      <c r="J186" s="216">
        <v>6</v>
      </c>
      <c r="K186" s="216">
        <v>7</v>
      </c>
      <c r="L186" s="216">
        <v>8</v>
      </c>
      <c r="M186" s="216">
        <v>9</v>
      </c>
      <c r="N186" s="23">
        <v>10</v>
      </c>
      <c r="O186" s="23">
        <v>11</v>
      </c>
      <c r="P186" s="23">
        <v>12</v>
      </c>
      <c r="Q186" s="237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9"/>
    </row>
    <row r="187" spans="1:34" ht="15.75" thickBot="1" x14ac:dyDescent="0.3">
      <c r="A187" s="49" t="s">
        <v>61</v>
      </c>
      <c r="B187" s="3" t="s">
        <v>659</v>
      </c>
      <c r="C187" s="3">
        <v>7</v>
      </c>
      <c r="D187" s="46" t="s">
        <v>257</v>
      </c>
      <c r="E187" s="23">
        <v>1</v>
      </c>
      <c r="F187" s="23">
        <v>2</v>
      </c>
      <c r="G187" s="23">
        <v>3</v>
      </c>
      <c r="H187" s="23">
        <v>4</v>
      </c>
      <c r="I187" s="23">
        <v>5</v>
      </c>
      <c r="J187" s="23">
        <v>6</v>
      </c>
      <c r="K187" s="23">
        <v>7</v>
      </c>
      <c r="L187" s="237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9"/>
    </row>
    <row r="188" spans="1:34" ht="15.75" thickBot="1" x14ac:dyDescent="0.3">
      <c r="A188" s="45"/>
      <c r="B188" s="34" t="s">
        <v>660</v>
      </c>
      <c r="C188" s="34">
        <v>8</v>
      </c>
      <c r="D188" s="59" t="s">
        <v>257</v>
      </c>
      <c r="E188" s="64">
        <v>1</v>
      </c>
      <c r="F188" s="24">
        <v>2</v>
      </c>
      <c r="G188" s="24">
        <v>3</v>
      </c>
      <c r="H188" s="24">
        <v>4</v>
      </c>
      <c r="I188" s="64">
        <v>5</v>
      </c>
      <c r="J188" s="24">
        <v>6</v>
      </c>
      <c r="K188" s="64">
        <v>7</v>
      </c>
      <c r="L188" s="24">
        <v>8</v>
      </c>
      <c r="M188" s="237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9"/>
    </row>
    <row r="189" spans="1:34" ht="15.75" thickBot="1" x14ac:dyDescent="0.3">
      <c r="A189" s="51" t="s">
        <v>661</v>
      </c>
      <c r="B189" s="47"/>
      <c r="C189" s="47"/>
      <c r="D189" s="93"/>
      <c r="E189" s="249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3"/>
    </row>
    <row r="190" spans="1:34" ht="15.75" thickBot="1" x14ac:dyDescent="0.3">
      <c r="A190" s="56"/>
      <c r="B190" s="3" t="s">
        <v>662</v>
      </c>
      <c r="C190" s="3">
        <v>7</v>
      </c>
      <c r="D190" s="46" t="s">
        <v>257</v>
      </c>
      <c r="E190" s="22">
        <v>1</v>
      </c>
      <c r="F190" s="22">
        <v>2</v>
      </c>
      <c r="G190" s="22">
        <v>3</v>
      </c>
      <c r="H190" s="22">
        <v>4</v>
      </c>
      <c r="I190" s="22">
        <v>5</v>
      </c>
      <c r="J190" s="22">
        <v>6</v>
      </c>
      <c r="K190" s="22">
        <v>7</v>
      </c>
      <c r="L190" s="229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1"/>
    </row>
    <row r="191" spans="1:34" ht="15.75" thickBot="1" x14ac:dyDescent="0.3">
      <c r="A191" s="44"/>
      <c r="B191" s="3" t="s">
        <v>663</v>
      </c>
      <c r="C191" s="3">
        <v>7</v>
      </c>
      <c r="D191" s="46" t="s">
        <v>257</v>
      </c>
      <c r="E191" s="22">
        <v>1</v>
      </c>
      <c r="F191" s="22">
        <v>2</v>
      </c>
      <c r="G191" s="22">
        <v>3</v>
      </c>
      <c r="H191" s="103">
        <v>4</v>
      </c>
      <c r="I191" s="103">
        <v>5</v>
      </c>
      <c r="J191" s="103">
        <v>6</v>
      </c>
      <c r="K191" s="103">
        <v>7</v>
      </c>
      <c r="L191" s="229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1"/>
    </row>
    <row r="192" spans="1:34" ht="15.75" thickBot="1" x14ac:dyDescent="0.3">
      <c r="A192" s="44"/>
      <c r="B192" s="3" t="s">
        <v>664</v>
      </c>
      <c r="C192" s="3">
        <v>5</v>
      </c>
      <c r="D192" s="46" t="s">
        <v>257</v>
      </c>
      <c r="E192" s="110">
        <v>1</v>
      </c>
      <c r="F192" s="110">
        <v>2</v>
      </c>
      <c r="G192" s="110">
        <v>3</v>
      </c>
      <c r="H192" s="111">
        <v>4</v>
      </c>
      <c r="I192" s="111">
        <v>5</v>
      </c>
      <c r="J192" s="229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1"/>
    </row>
    <row r="193" spans="1:34" ht="15.75" thickBot="1" x14ac:dyDescent="0.3">
      <c r="A193" s="50" t="s">
        <v>61</v>
      </c>
      <c r="B193" s="34" t="s">
        <v>665</v>
      </c>
      <c r="C193" s="34">
        <v>7</v>
      </c>
      <c r="D193" s="59" t="s">
        <v>257</v>
      </c>
      <c r="E193" s="107">
        <v>1</v>
      </c>
      <c r="F193" s="23">
        <v>2</v>
      </c>
      <c r="G193" s="23">
        <v>3</v>
      </c>
      <c r="H193" s="22">
        <v>4</v>
      </c>
      <c r="I193" s="23">
        <v>5</v>
      </c>
      <c r="J193" s="23">
        <v>6</v>
      </c>
      <c r="K193" s="23">
        <v>7</v>
      </c>
      <c r="L193" s="229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1"/>
    </row>
    <row r="194" spans="1:34" ht="15.75" thickBot="1" x14ac:dyDescent="0.3">
      <c r="A194" s="51" t="s">
        <v>666</v>
      </c>
      <c r="B194" s="47"/>
      <c r="C194" s="47"/>
      <c r="D194" s="93"/>
      <c r="E194" s="249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3"/>
    </row>
    <row r="195" spans="1:34" ht="15.75" thickBot="1" x14ac:dyDescent="0.3">
      <c r="A195" s="45"/>
      <c r="B195" s="34" t="s">
        <v>667</v>
      </c>
      <c r="C195" s="34">
        <v>9</v>
      </c>
      <c r="D195" s="59" t="s">
        <v>258</v>
      </c>
      <c r="E195" s="200">
        <v>1</v>
      </c>
      <c r="F195" s="64">
        <v>2</v>
      </c>
      <c r="G195" s="200">
        <v>3</v>
      </c>
      <c r="H195" s="64">
        <v>4</v>
      </c>
      <c r="I195" s="200">
        <v>5</v>
      </c>
      <c r="J195" s="64">
        <v>6</v>
      </c>
      <c r="K195" s="200">
        <v>7</v>
      </c>
      <c r="L195" s="64">
        <v>8</v>
      </c>
      <c r="M195" s="200">
        <v>9</v>
      </c>
      <c r="N195" s="237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9"/>
    </row>
    <row r="196" spans="1:34" ht="15.75" thickBot="1" x14ac:dyDescent="0.3">
      <c r="A196" s="51" t="s">
        <v>668</v>
      </c>
      <c r="B196" s="47"/>
      <c r="C196" s="47"/>
      <c r="D196" s="93"/>
      <c r="E196" s="246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7"/>
      <c r="Y196" s="247"/>
      <c r="Z196" s="247"/>
      <c r="AA196" s="247"/>
      <c r="AB196" s="247"/>
      <c r="AC196" s="247"/>
      <c r="AD196" s="247"/>
      <c r="AE196" s="247"/>
      <c r="AF196" s="247"/>
      <c r="AG196" s="247"/>
      <c r="AH196" s="248"/>
    </row>
    <row r="197" spans="1:34" ht="15.75" thickBot="1" x14ac:dyDescent="0.3">
      <c r="A197" s="56"/>
      <c r="B197" s="3" t="s">
        <v>669</v>
      </c>
      <c r="C197" s="3">
        <v>2</v>
      </c>
      <c r="D197" s="46" t="s">
        <v>259</v>
      </c>
      <c r="E197" s="144">
        <v>1</v>
      </c>
      <c r="F197" s="145">
        <v>2</v>
      </c>
      <c r="G197" s="229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1"/>
    </row>
    <row r="198" spans="1:34" ht="15.75" thickBot="1" x14ac:dyDescent="0.3">
      <c r="A198" s="44"/>
      <c r="B198" s="3" t="s">
        <v>670</v>
      </c>
      <c r="C198" s="3">
        <v>6</v>
      </c>
      <c r="D198" s="46" t="s">
        <v>259</v>
      </c>
      <c r="E198" s="144">
        <v>1</v>
      </c>
      <c r="F198" s="145">
        <v>2</v>
      </c>
      <c r="G198" s="144">
        <v>3</v>
      </c>
      <c r="H198" s="145">
        <v>4</v>
      </c>
      <c r="I198" s="144">
        <v>5</v>
      </c>
      <c r="J198" s="145">
        <v>6</v>
      </c>
      <c r="K198" s="229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1"/>
    </row>
    <row r="199" spans="1:34" ht="15.75" thickBot="1" x14ac:dyDescent="0.3">
      <c r="A199" s="44"/>
      <c r="B199" s="3" t="s">
        <v>671</v>
      </c>
      <c r="C199" s="3">
        <v>2</v>
      </c>
      <c r="D199" s="46" t="s">
        <v>259</v>
      </c>
      <c r="E199" s="144">
        <v>1</v>
      </c>
      <c r="F199" s="145">
        <v>2</v>
      </c>
      <c r="G199" s="229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1"/>
    </row>
    <row r="200" spans="1:34" ht="15.75" thickBot="1" x14ac:dyDescent="0.3">
      <c r="A200" s="44"/>
      <c r="B200" s="3" t="s">
        <v>672</v>
      </c>
      <c r="C200" s="3">
        <v>7</v>
      </c>
      <c r="D200" s="46" t="s">
        <v>259</v>
      </c>
      <c r="E200" s="146">
        <v>1</v>
      </c>
      <c r="F200" s="147">
        <v>2</v>
      </c>
      <c r="G200" s="146">
        <v>3</v>
      </c>
      <c r="H200" s="147">
        <v>4</v>
      </c>
      <c r="I200" s="146">
        <v>5</v>
      </c>
      <c r="J200" s="147">
        <v>6</v>
      </c>
      <c r="K200" s="146">
        <v>7</v>
      </c>
      <c r="L200" s="229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1"/>
    </row>
    <row r="201" spans="1:34" ht="15.75" thickBot="1" x14ac:dyDescent="0.3">
      <c r="A201" s="44"/>
      <c r="B201" s="3" t="s">
        <v>673</v>
      </c>
      <c r="C201" s="3">
        <v>8</v>
      </c>
      <c r="D201" s="46" t="s">
        <v>259</v>
      </c>
      <c r="E201" s="146">
        <v>1</v>
      </c>
      <c r="F201" s="147">
        <v>2</v>
      </c>
      <c r="G201" s="146">
        <v>3</v>
      </c>
      <c r="H201" s="147">
        <v>4</v>
      </c>
      <c r="I201" s="146">
        <v>5</v>
      </c>
      <c r="J201" s="147">
        <v>6</v>
      </c>
      <c r="K201" s="146">
        <v>7</v>
      </c>
      <c r="L201" s="147">
        <v>8</v>
      </c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2"/>
    </row>
    <row r="202" spans="1:34" ht="15.75" thickBot="1" x14ac:dyDescent="0.3">
      <c r="A202" s="45"/>
      <c r="B202" s="34" t="s">
        <v>674</v>
      </c>
      <c r="C202" s="34">
        <v>5</v>
      </c>
      <c r="D202" s="59" t="s">
        <v>259</v>
      </c>
      <c r="E202" s="186">
        <v>1</v>
      </c>
      <c r="F202" s="187">
        <v>2</v>
      </c>
      <c r="G202" s="187">
        <v>3</v>
      </c>
      <c r="H202" s="187">
        <v>4</v>
      </c>
      <c r="I202" s="96">
        <v>5</v>
      </c>
      <c r="J202" s="283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5"/>
    </row>
    <row r="203" spans="1:34" x14ac:dyDescent="0.25">
      <c r="A203">
        <f>COUNTA(A3:A202)</f>
        <v>56</v>
      </c>
      <c r="B203">
        <f>COUNTA(B3:B202)</f>
        <v>176</v>
      </c>
      <c r="C203">
        <f>SUM(C3:C202)</f>
        <v>1298</v>
      </c>
      <c r="D203" s="97"/>
      <c r="E203" s="83"/>
      <c r="F203" s="83"/>
      <c r="G203" s="83"/>
      <c r="H203" s="83"/>
      <c r="I203" s="83"/>
      <c r="J203" s="83"/>
      <c r="K203" s="83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</row>
    <row r="204" spans="1:34" x14ac:dyDescent="0.25">
      <c r="A204">
        <v>13</v>
      </c>
    </row>
    <row r="212" spans="2:3" x14ac:dyDescent="0.25">
      <c r="B212" t="s">
        <v>957</v>
      </c>
      <c r="C212" t="s">
        <v>958</v>
      </c>
    </row>
  </sheetData>
  <mergeCells count="201">
    <mergeCell ref="G197:AH197"/>
    <mergeCell ref="K198:AH198"/>
    <mergeCell ref="G199:AH199"/>
    <mergeCell ref="L200:AH200"/>
    <mergeCell ref="J202:AH202"/>
    <mergeCell ref="L191:AH191"/>
    <mergeCell ref="J192:AH192"/>
    <mergeCell ref="L193:AH193"/>
    <mergeCell ref="E194:AH194"/>
    <mergeCell ref="N195:AH195"/>
    <mergeCell ref="E196:AH196"/>
    <mergeCell ref="N185:AH185"/>
    <mergeCell ref="Q186:AH186"/>
    <mergeCell ref="L187:AH187"/>
    <mergeCell ref="M188:AH188"/>
    <mergeCell ref="E189:AH189"/>
    <mergeCell ref="L190:AH190"/>
    <mergeCell ref="I179:AH179"/>
    <mergeCell ref="I180:AH180"/>
    <mergeCell ref="K181:AH181"/>
    <mergeCell ref="N182:AH182"/>
    <mergeCell ref="E183:AH183"/>
    <mergeCell ref="L184:AH184"/>
    <mergeCell ref="O173:AH173"/>
    <mergeCell ref="L174:AH174"/>
    <mergeCell ref="L175:AH175"/>
    <mergeCell ref="E176:AH176"/>
    <mergeCell ref="K177:AH177"/>
    <mergeCell ref="J178:AH178"/>
    <mergeCell ref="E167:AH167"/>
    <mergeCell ref="O168:AH168"/>
    <mergeCell ref="E169:AH169"/>
    <mergeCell ref="N170:AH170"/>
    <mergeCell ref="Q171:AH171"/>
    <mergeCell ref="M172:AH172"/>
    <mergeCell ref="J161:AH161"/>
    <mergeCell ref="K162:AH162"/>
    <mergeCell ref="E163:AH163"/>
    <mergeCell ref="K164:AH164"/>
    <mergeCell ref="H165:AH165"/>
    <mergeCell ref="K166:AH166"/>
    <mergeCell ref="E155:AH155"/>
    <mergeCell ref="J156:AH156"/>
    <mergeCell ref="J157:AH157"/>
    <mergeCell ref="I158:AH158"/>
    <mergeCell ref="I159:AH159"/>
    <mergeCell ref="J160:AH160"/>
    <mergeCell ref="E150:AH150"/>
    <mergeCell ref="O151:AH151"/>
    <mergeCell ref="E152:AH152"/>
    <mergeCell ref="L153:AH153"/>
    <mergeCell ref="L154:AH154"/>
    <mergeCell ref="U140:AH140"/>
    <mergeCell ref="O149:AH149"/>
    <mergeCell ref="M142:AH142"/>
    <mergeCell ref="N143:AH143"/>
    <mergeCell ref="N146:AH146"/>
    <mergeCell ref="Z144:AH144"/>
    <mergeCell ref="N145:AH145"/>
    <mergeCell ref="M147:AH147"/>
    <mergeCell ref="M148:AH148"/>
    <mergeCell ref="Q141:AH141"/>
    <mergeCell ref="R135:AH135"/>
    <mergeCell ref="AB136:AH136"/>
    <mergeCell ref="V137:AH137"/>
    <mergeCell ref="M138:AH138"/>
    <mergeCell ref="L139:AH139"/>
    <mergeCell ref="H128:AH128"/>
    <mergeCell ref="E129:AH129"/>
    <mergeCell ref="K132:AH132"/>
    <mergeCell ref="N133:AH133"/>
    <mergeCell ref="P130:AH130"/>
    <mergeCell ref="H124:AH124"/>
    <mergeCell ref="H125:AH125"/>
    <mergeCell ref="H126:AH126"/>
    <mergeCell ref="H127:AH127"/>
    <mergeCell ref="H117:AH117"/>
    <mergeCell ref="E119:AH119"/>
    <mergeCell ref="H120:AH120"/>
    <mergeCell ref="H121:AH121"/>
    <mergeCell ref="P134:AH134"/>
    <mergeCell ref="O131:AH131"/>
    <mergeCell ref="L111:AH111"/>
    <mergeCell ref="M112:AH112"/>
    <mergeCell ref="L113:AH113"/>
    <mergeCell ref="L114:AH114"/>
    <mergeCell ref="N115:AH115"/>
    <mergeCell ref="N116:AH116"/>
    <mergeCell ref="I118:AH118"/>
    <mergeCell ref="H122:AH122"/>
    <mergeCell ref="H123:AH123"/>
    <mergeCell ref="I92:AH92"/>
    <mergeCell ref="I93:AH93"/>
    <mergeCell ref="H94:AH94"/>
    <mergeCell ref="E95:AH95"/>
    <mergeCell ref="M96:AH96"/>
    <mergeCell ref="L104:AH104"/>
    <mergeCell ref="J109:AH109"/>
    <mergeCell ref="I108:AH108"/>
    <mergeCell ref="K110:AH110"/>
    <mergeCell ref="L97:AH97"/>
    <mergeCell ref="O98:AH98"/>
    <mergeCell ref="J99:AH99"/>
    <mergeCell ref="I100:AH100"/>
    <mergeCell ref="L102:AH102"/>
    <mergeCell ref="K103:AH103"/>
    <mergeCell ref="N105:AH105"/>
    <mergeCell ref="O106:AH106"/>
    <mergeCell ref="G107:AH107"/>
    <mergeCell ref="I101:AH101"/>
    <mergeCell ref="E86:AH86"/>
    <mergeCell ref="P87:AH87"/>
    <mergeCell ref="L88:AH88"/>
    <mergeCell ref="K89:AH89"/>
    <mergeCell ref="L90:AH90"/>
    <mergeCell ref="M91:AH91"/>
    <mergeCell ref="J80:AH80"/>
    <mergeCell ref="J81:AH81"/>
    <mergeCell ref="J82:AH82"/>
    <mergeCell ref="J83:AH83"/>
    <mergeCell ref="K84:AH84"/>
    <mergeCell ref="I85:AH85"/>
    <mergeCell ref="L73:AH73"/>
    <mergeCell ref="J74:AH74"/>
    <mergeCell ref="M75:AH75"/>
    <mergeCell ref="E76:AH76"/>
    <mergeCell ref="E79:AH79"/>
    <mergeCell ref="L67:AH67"/>
    <mergeCell ref="K68:AH68"/>
    <mergeCell ref="L69:AH69"/>
    <mergeCell ref="K70:AH70"/>
    <mergeCell ref="L71:AH71"/>
    <mergeCell ref="K72:AH72"/>
    <mergeCell ref="N77:AH77"/>
    <mergeCell ref="J78:AH78"/>
    <mergeCell ref="S61:AH61"/>
    <mergeCell ref="E62:AH62"/>
    <mergeCell ref="M63:AH63"/>
    <mergeCell ref="J64:AH64"/>
    <mergeCell ref="O65:AH65"/>
    <mergeCell ref="J66:AH66"/>
    <mergeCell ref="O55:AH55"/>
    <mergeCell ref="U56:AH56"/>
    <mergeCell ref="V58:AH58"/>
    <mergeCell ref="P59:AH59"/>
    <mergeCell ref="P60:AH60"/>
    <mergeCell ref="T57:AH57"/>
    <mergeCell ref="V49:AH49"/>
    <mergeCell ref="X50:AH50"/>
    <mergeCell ref="P51:AH51"/>
    <mergeCell ref="U52:AH52"/>
    <mergeCell ref="L53:AH53"/>
    <mergeCell ref="S54:AH54"/>
    <mergeCell ref="H43:AH43"/>
    <mergeCell ref="L44:AH44"/>
    <mergeCell ref="E45:AH45"/>
    <mergeCell ref="S46:AH46"/>
    <mergeCell ref="O47:AH47"/>
    <mergeCell ref="P48:AH48"/>
    <mergeCell ref="J37:AH37"/>
    <mergeCell ref="L38:AH38"/>
    <mergeCell ref="O39:AH39"/>
    <mergeCell ref="J40:AH40"/>
    <mergeCell ref="J41:AH41"/>
    <mergeCell ref="H42:AH42"/>
    <mergeCell ref="I31:AH31"/>
    <mergeCell ref="E32:AH32"/>
    <mergeCell ref="O33:AH33"/>
    <mergeCell ref="L34:AH34"/>
    <mergeCell ref="J35:AH35"/>
    <mergeCell ref="E36:AH36"/>
    <mergeCell ref="K25:AH25"/>
    <mergeCell ref="E26:AH26"/>
    <mergeCell ref="Q27:AH27"/>
    <mergeCell ref="E28:AH28"/>
    <mergeCell ref="J29:AH29"/>
    <mergeCell ref="H30:AH30"/>
    <mergeCell ref="K19:AH19"/>
    <mergeCell ref="K20:AH20"/>
    <mergeCell ref="K21:AH21"/>
    <mergeCell ref="K22:AH22"/>
    <mergeCell ref="K23:AH23"/>
    <mergeCell ref="K24:AH24"/>
    <mergeCell ref="K16:AH16"/>
    <mergeCell ref="K17:AH17"/>
    <mergeCell ref="K18:AH18"/>
    <mergeCell ref="K7:AH7"/>
    <mergeCell ref="K8:AH8"/>
    <mergeCell ref="K9:AH9"/>
    <mergeCell ref="K10:AH10"/>
    <mergeCell ref="K11:AH11"/>
    <mergeCell ref="K12:AH12"/>
    <mergeCell ref="E1:AH1"/>
    <mergeCell ref="E3:AH3"/>
    <mergeCell ref="L4:AH4"/>
    <mergeCell ref="K5:AH5"/>
    <mergeCell ref="K6:AH6"/>
    <mergeCell ref="L13:AH13"/>
    <mergeCell ref="K14:AH14"/>
    <mergeCell ref="K15:AH15"/>
    <mergeCell ref="A1:D1"/>
  </mergeCells>
  <pageMargins left="0.7" right="0.7" top="0.75" bottom="0.75" header="0.3" footer="0.3"/>
  <pageSetup scale="27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MCLR A-D</vt:lpstr>
      <vt:lpstr>MCLR E-I</vt:lpstr>
      <vt:lpstr>MCLR J-N</vt:lpstr>
      <vt:lpstr>Competency Chart A-D</vt:lpstr>
      <vt:lpstr>Competency Chart E-I</vt:lpstr>
      <vt:lpstr>Competency Chart J-N</vt:lpstr>
      <vt:lpstr>Competency Chart O-Z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Marc Higa</dc:creator>
  <cp:lastModifiedBy>Brandon Marc Higa</cp:lastModifiedBy>
  <cp:lastPrinted>2014-07-09T22:23:56Z</cp:lastPrinted>
  <dcterms:created xsi:type="dcterms:W3CDTF">2014-03-04T23:53:37Z</dcterms:created>
  <dcterms:modified xsi:type="dcterms:W3CDTF">2016-06-21T01:28:01Z</dcterms:modified>
</cp:coreProperties>
</file>